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注意事项" sheetId="1" r:id="rId1"/>
    <sheet name="本部" sheetId="2" r:id="rId2"/>
    <sheet name="南区" sheetId="3" r:id="rId3"/>
    <sheet name="博士楼" sheetId="4" r:id="rId4"/>
  </sheets>
  <definedNames/>
  <calcPr fullCalcOnLoad="1"/>
</workbook>
</file>

<file path=xl/sharedStrings.xml><?xml version="1.0" encoding="utf-8"?>
<sst xmlns="http://schemas.openxmlformats.org/spreadsheetml/2006/main" count="404" uniqueCount="287">
  <si>
    <t>房号</t>
  </si>
  <si>
    <t>户主姓名</t>
  </si>
  <si>
    <t>套型</t>
  </si>
  <si>
    <t>建筑面积</t>
  </si>
  <si>
    <t>已有面积</t>
  </si>
  <si>
    <t>标准面积</t>
  </si>
  <si>
    <t>折减面积</t>
  </si>
  <si>
    <t>计价面积</t>
  </si>
  <si>
    <t>市场价面积</t>
  </si>
  <si>
    <t>市场价</t>
  </si>
  <si>
    <t>市场价金额</t>
  </si>
  <si>
    <t>年限</t>
  </si>
  <si>
    <t>地段</t>
  </si>
  <si>
    <t>结构</t>
  </si>
  <si>
    <t>层次</t>
  </si>
  <si>
    <t>朝向</t>
  </si>
  <si>
    <t>把头</t>
  </si>
  <si>
    <t>设施</t>
  </si>
  <si>
    <t>总系数</t>
  </si>
  <si>
    <t>男工龄</t>
  </si>
  <si>
    <t>女工龄</t>
  </si>
  <si>
    <t>工龄和</t>
  </si>
  <si>
    <t>工龄折</t>
  </si>
  <si>
    <t>折旧额</t>
  </si>
  <si>
    <t>总调节额</t>
  </si>
  <si>
    <t>调节后单价</t>
  </si>
  <si>
    <t>标准内房款</t>
  </si>
  <si>
    <t>合计房款</t>
  </si>
  <si>
    <t>维修基金</t>
  </si>
  <si>
    <t>总房款</t>
  </si>
  <si>
    <t>备注</t>
  </si>
  <si>
    <t>22-4-1-103</t>
  </si>
  <si>
    <t>谭和雷</t>
  </si>
  <si>
    <r>
      <t>一室</t>
    </r>
    <r>
      <rPr>
        <sz val="10"/>
        <rFont val="Times New Roman"/>
        <family val="1"/>
      </rPr>
      <t xml:space="preserve"> </t>
    </r>
  </si>
  <si>
    <t>22-4-3-403</t>
  </si>
  <si>
    <t>孟秋贤</t>
  </si>
  <si>
    <t>一室</t>
  </si>
  <si>
    <t>22-5-1-204</t>
  </si>
  <si>
    <t>李丽红</t>
  </si>
  <si>
    <t>一室半</t>
  </si>
  <si>
    <t>22-9-1-406</t>
  </si>
  <si>
    <t>许丽萍</t>
  </si>
  <si>
    <t>二室半</t>
  </si>
  <si>
    <t>22-9-3-101</t>
  </si>
  <si>
    <t>王显仁</t>
  </si>
  <si>
    <t>22-41-1-202</t>
  </si>
  <si>
    <t>何文波</t>
  </si>
  <si>
    <t>22-14-1-401</t>
  </si>
  <si>
    <t>谷霄峰</t>
  </si>
  <si>
    <t>22-14-1-402</t>
  </si>
  <si>
    <t>徐立友</t>
  </si>
  <si>
    <t>22-14-2-402</t>
  </si>
  <si>
    <t>卜文绍</t>
  </si>
  <si>
    <t>22-14-3-102</t>
  </si>
  <si>
    <t>郑志辉</t>
  </si>
  <si>
    <t>22-14-3-302</t>
  </si>
  <si>
    <t>李金峰</t>
  </si>
  <si>
    <t>22-14-3-401</t>
  </si>
  <si>
    <t>陈科家</t>
  </si>
  <si>
    <t>22-14-4-502</t>
  </si>
  <si>
    <t>高笑娟</t>
  </si>
  <si>
    <t>22-16-2-301</t>
  </si>
  <si>
    <t>闫焉服</t>
  </si>
  <si>
    <t>二室一厅</t>
  </si>
  <si>
    <t>22-16-2-401</t>
  </si>
  <si>
    <t>王学涛</t>
  </si>
  <si>
    <t>22-16-5-501</t>
  </si>
  <si>
    <t>姚大虎</t>
  </si>
  <si>
    <t>22-17-1-502</t>
  </si>
  <si>
    <t>宋文生</t>
  </si>
  <si>
    <t>三室一厅</t>
  </si>
  <si>
    <t>22-20-3-502</t>
  </si>
  <si>
    <t>马志豪</t>
  </si>
  <si>
    <t>22-21-1-302</t>
  </si>
  <si>
    <t>薛玉君</t>
  </si>
  <si>
    <t>22-24-1-101</t>
  </si>
  <si>
    <t>易现峰</t>
  </si>
  <si>
    <t>22-24-1-102</t>
  </si>
  <si>
    <t>牛建强</t>
  </si>
  <si>
    <t>22-24-1-201</t>
  </si>
  <si>
    <t>杨宗霄</t>
  </si>
  <si>
    <t>22-24-1-202</t>
  </si>
  <si>
    <t>刘延斌</t>
  </si>
  <si>
    <t>22-24-1-401</t>
  </si>
  <si>
    <t>毛鹏军</t>
  </si>
  <si>
    <t>22-24-1-402</t>
  </si>
  <si>
    <t>刘伟</t>
  </si>
  <si>
    <t>22-24-2-401</t>
  </si>
  <si>
    <t>彭淑鸽</t>
  </si>
  <si>
    <t>22-24-2-402</t>
  </si>
  <si>
    <t>赵胜利</t>
  </si>
  <si>
    <t>21-4-1-501</t>
  </si>
  <si>
    <t>梁新合</t>
  </si>
  <si>
    <t>21-4-1-502</t>
  </si>
  <si>
    <t>孙炎增</t>
  </si>
  <si>
    <t>21-4-2-502</t>
  </si>
  <si>
    <t>高作斌</t>
  </si>
  <si>
    <r>
      <t>三室</t>
    </r>
    <r>
      <rPr>
        <sz val="10"/>
        <rFont val="Times New Roman"/>
        <family val="1"/>
      </rPr>
      <t xml:space="preserve"> </t>
    </r>
  </si>
  <si>
    <t>21-4-2-504</t>
  </si>
  <si>
    <t>徐锐</t>
  </si>
  <si>
    <t>二室</t>
  </si>
  <si>
    <t>21-4-4-201</t>
  </si>
  <si>
    <t>宋帮才</t>
  </si>
  <si>
    <t>21-4-4-501</t>
  </si>
  <si>
    <t>于仁红</t>
  </si>
  <si>
    <t>21-5-2-501</t>
  </si>
  <si>
    <t>郭海佳</t>
  </si>
  <si>
    <t>21-5-3-501</t>
  </si>
  <si>
    <t>丁喆</t>
  </si>
  <si>
    <t>21-5-6-601</t>
  </si>
  <si>
    <t>张春阳</t>
  </si>
  <si>
    <t>21-5-4-501</t>
  </si>
  <si>
    <t>王爱琴</t>
  </si>
  <si>
    <t>21-5-4-602</t>
  </si>
  <si>
    <t>张宏山</t>
  </si>
  <si>
    <t>21-5-5-502</t>
  </si>
  <si>
    <t>曹艳玲</t>
  </si>
  <si>
    <t>21-5-5-601</t>
  </si>
  <si>
    <t>吴云骥</t>
  </si>
  <si>
    <t>龙2-3-202</t>
  </si>
  <si>
    <t>黄广君</t>
  </si>
  <si>
    <t>龙2-3-601</t>
  </si>
  <si>
    <t>肖隽亚</t>
  </si>
  <si>
    <t>龙2-4-602</t>
  </si>
  <si>
    <t>高爱云</t>
  </si>
  <si>
    <t>龙4-1-501</t>
  </si>
  <si>
    <t>李梅</t>
  </si>
  <si>
    <t>天津路70#1-203</t>
  </si>
  <si>
    <t>刘一尘</t>
  </si>
  <si>
    <t>天津路70#1-602</t>
  </si>
  <si>
    <t>王征宏</t>
  </si>
  <si>
    <t>天津路70#1-603</t>
  </si>
  <si>
    <t>武晓红</t>
  </si>
  <si>
    <t>天津路70#6-603</t>
  </si>
  <si>
    <t>张亚冰</t>
  </si>
  <si>
    <t>22-5-1-402</t>
  </si>
  <si>
    <t>卢占飞</t>
  </si>
  <si>
    <t>22-5-2-102</t>
  </si>
  <si>
    <t>杨久长</t>
  </si>
  <si>
    <t>22-8-1-404</t>
  </si>
  <si>
    <t>张卫娣</t>
  </si>
  <si>
    <t>22-8-1-406</t>
  </si>
  <si>
    <t>张红</t>
  </si>
  <si>
    <t>22-8-2-403</t>
  </si>
  <si>
    <t>孙迎国</t>
  </si>
  <si>
    <t>22-8-2-406</t>
  </si>
  <si>
    <t>刘克忠</t>
  </si>
  <si>
    <t>22-9-1-404</t>
  </si>
  <si>
    <t>孙永杰</t>
  </si>
  <si>
    <t>22-16-3-101</t>
  </si>
  <si>
    <t>郭俊卿</t>
  </si>
  <si>
    <t>22-16-3-303</t>
  </si>
  <si>
    <t>夏青</t>
  </si>
  <si>
    <t>22-16-4-403</t>
  </si>
  <si>
    <t>王惠宁</t>
  </si>
  <si>
    <t>22-21-3-402</t>
  </si>
  <si>
    <t>李继文</t>
  </si>
  <si>
    <t>21-4-5-502</t>
  </si>
  <si>
    <t>胡东方</t>
  </si>
  <si>
    <t>申国卿</t>
  </si>
  <si>
    <t>21-4-6-502</t>
  </si>
  <si>
    <t>许星</t>
  </si>
  <si>
    <t>22-14-3-101</t>
  </si>
  <si>
    <t>罗子俊</t>
  </si>
  <si>
    <t>三室</t>
  </si>
  <si>
    <t>龙6-1-401</t>
  </si>
  <si>
    <t>陈春跃</t>
  </si>
  <si>
    <t>武丽蔚</t>
  </si>
  <si>
    <t>刘昶</t>
  </si>
  <si>
    <t>李伟杰</t>
  </si>
  <si>
    <t>关随霞</t>
  </si>
  <si>
    <t>康玉凡</t>
  </si>
  <si>
    <t>折后市场价</t>
  </si>
  <si>
    <t>原房款</t>
  </si>
  <si>
    <t>房龄</t>
  </si>
  <si>
    <t>房号</t>
  </si>
  <si>
    <t>住户</t>
  </si>
  <si>
    <t>面积</t>
  </si>
  <si>
    <t>标准</t>
  </si>
  <si>
    <t>折减</t>
  </si>
  <si>
    <t>计价面积</t>
  </si>
  <si>
    <t>超面积</t>
  </si>
  <si>
    <t>市场价</t>
  </si>
  <si>
    <t>超标款</t>
  </si>
  <si>
    <t>地段</t>
  </si>
  <si>
    <t>结构</t>
  </si>
  <si>
    <t>层次</t>
  </si>
  <si>
    <t>朝向</t>
  </si>
  <si>
    <t>边头</t>
  </si>
  <si>
    <t>设施</t>
  </si>
  <si>
    <t>总系数</t>
  </si>
  <si>
    <t>男工龄</t>
  </si>
  <si>
    <t>女工龄</t>
  </si>
  <si>
    <t>工龄和</t>
  </si>
  <si>
    <t>工龄折</t>
  </si>
  <si>
    <t>折后单价</t>
  </si>
  <si>
    <t>总调节额</t>
  </si>
  <si>
    <t>调节后单价</t>
  </si>
  <si>
    <t>标准内房款</t>
  </si>
  <si>
    <t>一次折扣额</t>
  </si>
  <si>
    <t>一次应付款</t>
  </si>
  <si>
    <t>合计房款</t>
  </si>
  <si>
    <t>维修基金</t>
  </si>
  <si>
    <t>总房款</t>
  </si>
  <si>
    <t>22-27-1-101</t>
  </si>
  <si>
    <t>史敬灼</t>
  </si>
  <si>
    <t>22-27-1-102</t>
  </si>
  <si>
    <t>杜慧勇</t>
  </si>
  <si>
    <t>22-27-1-201</t>
  </si>
  <si>
    <t>田保红</t>
  </si>
  <si>
    <t>22-27-1-202</t>
  </si>
  <si>
    <t>任凤章</t>
  </si>
  <si>
    <t>22-27-1-301</t>
  </si>
  <si>
    <t>倪峰</t>
  </si>
  <si>
    <t>22-27-1-302</t>
  </si>
  <si>
    <t>杨宏斌</t>
  </si>
  <si>
    <t>22-27-1-401</t>
  </si>
  <si>
    <t>李济顺</t>
  </si>
  <si>
    <t>22-27-1-402</t>
  </si>
  <si>
    <t>朱锦洪</t>
  </si>
  <si>
    <r>
      <t>2</t>
    </r>
    <r>
      <rPr>
        <sz val="12"/>
        <rFont val="宋体"/>
        <family val="0"/>
      </rPr>
      <t>2-27-1-501</t>
    </r>
  </si>
  <si>
    <t>李志勇</t>
  </si>
  <si>
    <t>22-27-1-502</t>
  </si>
  <si>
    <t>郭志军</t>
  </si>
  <si>
    <t>22-27-1-601</t>
  </si>
  <si>
    <t>尹卫平</t>
  </si>
  <si>
    <t>22-27-1-602</t>
  </si>
  <si>
    <t>谢金法</t>
  </si>
  <si>
    <t>22-27-2-101</t>
  </si>
  <si>
    <t>张玉清</t>
  </si>
  <si>
    <t>22-27-2-102</t>
  </si>
  <si>
    <t>周宁生</t>
  </si>
  <si>
    <t>22-27-2-201</t>
  </si>
  <si>
    <t>殷勇</t>
  </si>
  <si>
    <t>22-27-2-202</t>
  </si>
  <si>
    <t>张伟</t>
  </si>
  <si>
    <t>22-27-2-301</t>
  </si>
  <si>
    <t>朱文学</t>
  </si>
  <si>
    <t>22-27-2-302</t>
  </si>
  <si>
    <t>刘建学</t>
  </si>
  <si>
    <r>
      <t>2</t>
    </r>
    <r>
      <rPr>
        <sz val="12"/>
        <rFont val="宋体"/>
        <family val="0"/>
      </rPr>
      <t>2-27-2-401</t>
    </r>
  </si>
  <si>
    <t>马广惠</t>
  </si>
  <si>
    <t>22-27-2-402</t>
  </si>
  <si>
    <t>吴鑫</t>
  </si>
  <si>
    <t>22-27-2-501</t>
  </si>
  <si>
    <t>孙乐民</t>
  </si>
  <si>
    <t>22-27-2-502</t>
  </si>
  <si>
    <t>商建东</t>
  </si>
  <si>
    <t>22-27-2-601</t>
  </si>
  <si>
    <t>陈传举</t>
  </si>
  <si>
    <t>22-27-2-602</t>
  </si>
  <si>
    <t>韩建海</t>
  </si>
  <si>
    <t>户型</t>
  </si>
  <si>
    <t>天津路70#8-1-402</t>
  </si>
  <si>
    <t>范丙友</t>
  </si>
  <si>
    <t>三室一厅</t>
  </si>
  <si>
    <t>天津路70#3-503</t>
  </si>
  <si>
    <t>王凤华</t>
  </si>
  <si>
    <t>天津路70#12-603</t>
  </si>
  <si>
    <t>吴正景</t>
  </si>
  <si>
    <t>天津路70#3-602</t>
  </si>
  <si>
    <t>乌仁套迪</t>
  </si>
  <si>
    <t>天津路70#12-203</t>
  </si>
  <si>
    <t>张联合</t>
  </si>
  <si>
    <t>四室二厅</t>
  </si>
  <si>
    <t>三室二厅</t>
  </si>
  <si>
    <t>三室一厅</t>
  </si>
  <si>
    <t>天津路70#2-401</t>
  </si>
  <si>
    <t>天津路70#3-501</t>
  </si>
  <si>
    <t>天津路70#1-302</t>
  </si>
  <si>
    <t>天津路70#10-1-102</t>
  </si>
  <si>
    <t>天津路70#10-1-101</t>
  </si>
  <si>
    <t>天津路70#21-2-401</t>
  </si>
  <si>
    <t>一次性折扣</t>
  </si>
  <si>
    <t>一次性付款</t>
  </si>
  <si>
    <t>现总房款</t>
  </si>
  <si>
    <t>折旧后价</t>
  </si>
  <si>
    <t>校外房改56</t>
  </si>
  <si>
    <t>校外房改40.89</t>
  </si>
  <si>
    <t>校外房改101.51</t>
  </si>
  <si>
    <t>校外房改54.44</t>
  </si>
  <si>
    <t xml:space="preserve"> 校外房改54.15</t>
  </si>
  <si>
    <t xml:space="preserve"> 安居房88</t>
  </si>
  <si>
    <t>河南科技大学(本部)部分现住旧房出售公示</t>
  </si>
  <si>
    <t>河南科技大学南校区部分现住房出售公示</t>
  </si>
  <si>
    <t>河南科技大学职工住宅(22-27#博士楼)售房款计算公示</t>
  </si>
  <si>
    <r>
      <t xml:space="preserve">        </t>
    </r>
    <r>
      <rPr>
        <sz val="18"/>
        <rFont val="宋体"/>
        <family val="0"/>
      </rPr>
      <t>按照洛阳市房改政策要求，此次售房工龄计算到</t>
    </r>
    <r>
      <rPr>
        <sz val="18"/>
        <rFont val="Times New Roman"/>
        <family val="1"/>
      </rPr>
      <t>95</t>
    </r>
    <r>
      <rPr>
        <sz val="18"/>
        <rFont val="宋体"/>
        <family val="0"/>
      </rPr>
      <t>年，房龄及职称、职务的计算截止到</t>
    </r>
    <r>
      <rPr>
        <sz val="18"/>
        <rFont val="Times New Roman"/>
        <family val="1"/>
      </rPr>
      <t>05</t>
    </r>
    <r>
      <rPr>
        <sz val="18"/>
        <rFont val="宋体"/>
        <family val="0"/>
      </rPr>
      <t>年。表中涉及到的个人信息，请住户自行核对，如有疑问或错误录入，请于</t>
    </r>
    <r>
      <rPr>
        <sz val="18"/>
        <rFont val="Times New Roman"/>
        <family val="1"/>
      </rPr>
      <t>7</t>
    </r>
    <r>
      <rPr>
        <sz val="18"/>
        <rFont val="宋体"/>
        <family val="0"/>
      </rPr>
      <t>月</t>
    </r>
    <r>
      <rPr>
        <sz val="18"/>
        <rFont val="Times New Roman"/>
        <family val="1"/>
      </rPr>
      <t>20</t>
    </r>
    <r>
      <rPr>
        <sz val="18"/>
        <rFont val="宋体"/>
        <family val="0"/>
      </rPr>
      <t>日前到后勤管理处资产管理科更正。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</si>
</sst>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 "/>
    <numFmt numFmtId="178" formatCode="0.00;[Red]0.00"/>
    <numFmt numFmtId="179" formatCode="#,##0;[Red]#,##0"/>
    <numFmt numFmtId="180" formatCode="#,##0.00_);[Red]\(#,##0.00\)"/>
    <numFmt numFmtId="181" formatCode="0.00_);[Red]\(0.00\)"/>
    <numFmt numFmtId="182" formatCode="#,##0_);[Red]\(#,##0\)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22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" xfId="16" applyFont="1" applyBorder="1" applyAlignment="1">
      <alignment horizontal="center" vertical="center"/>
      <protection/>
    </xf>
    <xf numFmtId="178" fontId="2" fillId="0" borderId="1" xfId="16" applyNumberFormat="1" applyFont="1" applyBorder="1" applyAlignment="1">
      <alignment horizontal="center" vertical="center"/>
      <protection/>
    </xf>
    <xf numFmtId="179" fontId="2" fillId="0" borderId="1" xfId="16" applyNumberFormat="1" applyFont="1" applyBorder="1" applyAlignment="1">
      <alignment horizontal="center" vertical="center"/>
      <protection/>
    </xf>
    <xf numFmtId="177" fontId="2" fillId="0" borderId="1" xfId="16" applyNumberFormat="1" applyFont="1" applyBorder="1" applyAlignment="1">
      <alignment horizontal="center" vertical="center"/>
      <protection/>
    </xf>
    <xf numFmtId="183" fontId="2" fillId="0" borderId="1" xfId="16" applyNumberFormat="1" applyFont="1" applyBorder="1" applyAlignment="1">
      <alignment horizontal="center" vertical="center"/>
      <protection/>
    </xf>
    <xf numFmtId="180" fontId="2" fillId="0" borderId="1" xfId="16" applyNumberFormat="1" applyFont="1" applyBorder="1" applyAlignment="1">
      <alignment horizontal="center" vertical="center"/>
      <protection/>
    </xf>
    <xf numFmtId="176" fontId="2" fillId="0" borderId="1" xfId="16" applyNumberFormat="1" applyFont="1" applyBorder="1" applyAlignment="1">
      <alignment horizontal="center" vertical="center"/>
      <protection/>
    </xf>
    <xf numFmtId="182" fontId="2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16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28" sqref="F28"/>
    </sheetView>
  </sheetViews>
  <sheetFormatPr defaultColWidth="9.00390625" defaultRowHeight="14.25"/>
  <sheetData>
    <row r="1" spans="1:7" ht="24" customHeight="1">
      <c r="A1" s="38" t="s">
        <v>286</v>
      </c>
      <c r="B1" s="38"/>
      <c r="C1" s="38"/>
      <c r="D1" s="38"/>
      <c r="E1" s="38"/>
      <c r="F1" s="38"/>
      <c r="G1" s="38"/>
    </row>
    <row r="2" spans="1:7" ht="14.25" customHeight="1">
      <c r="A2" s="38"/>
      <c r="B2" s="38"/>
      <c r="C2" s="38"/>
      <c r="D2" s="38"/>
      <c r="E2" s="38"/>
      <c r="F2" s="38"/>
      <c r="G2" s="38"/>
    </row>
    <row r="3" spans="1:7" ht="14.25" customHeight="1">
      <c r="A3" s="38"/>
      <c r="B3" s="38"/>
      <c r="C3" s="38"/>
      <c r="D3" s="38"/>
      <c r="E3" s="38"/>
      <c r="F3" s="38"/>
      <c r="G3" s="38"/>
    </row>
    <row r="4" spans="1:7" ht="14.25" customHeight="1">
      <c r="A4" s="38"/>
      <c r="B4" s="38"/>
      <c r="C4" s="38"/>
      <c r="D4" s="38"/>
      <c r="E4" s="38"/>
      <c r="F4" s="38"/>
      <c r="G4" s="38"/>
    </row>
    <row r="5" spans="1:7" ht="14.25" customHeight="1">
      <c r="A5" s="38"/>
      <c r="B5" s="38"/>
      <c r="C5" s="38"/>
      <c r="D5" s="38"/>
      <c r="E5" s="38"/>
      <c r="F5" s="38"/>
      <c r="G5" s="38"/>
    </row>
    <row r="6" spans="1:7" ht="14.25" customHeight="1">
      <c r="A6" s="38"/>
      <c r="B6" s="38"/>
      <c r="C6" s="38"/>
      <c r="D6" s="38"/>
      <c r="E6" s="38"/>
      <c r="F6" s="38"/>
      <c r="G6" s="38"/>
    </row>
    <row r="7" spans="1:7" ht="14.25" customHeight="1">
      <c r="A7" s="38"/>
      <c r="B7" s="38"/>
      <c r="C7" s="38"/>
      <c r="D7" s="38"/>
      <c r="E7" s="38"/>
      <c r="F7" s="38"/>
      <c r="G7" s="38"/>
    </row>
    <row r="8" spans="1:7" ht="14.25" customHeight="1">
      <c r="A8" s="38"/>
      <c r="B8" s="38"/>
      <c r="C8" s="38"/>
      <c r="D8" s="38"/>
      <c r="E8" s="38"/>
      <c r="F8" s="38"/>
      <c r="G8" s="38"/>
    </row>
    <row r="9" spans="1:7" ht="14.25" customHeight="1">
      <c r="A9" s="38"/>
      <c r="B9" s="38"/>
      <c r="C9" s="38"/>
      <c r="D9" s="38"/>
      <c r="E9" s="38"/>
      <c r="F9" s="38"/>
      <c r="G9" s="38"/>
    </row>
    <row r="10" spans="1:7" ht="14.25" customHeight="1">
      <c r="A10" s="38"/>
      <c r="B10" s="38"/>
      <c r="C10" s="38"/>
      <c r="D10" s="38"/>
      <c r="E10" s="38"/>
      <c r="F10" s="38"/>
      <c r="G10" s="38"/>
    </row>
  </sheetData>
  <mergeCells count="1">
    <mergeCell ref="A1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H1">
      <selection activeCell="A1" sqref="A1:AF1"/>
    </sheetView>
  </sheetViews>
  <sheetFormatPr defaultColWidth="9.00390625" defaultRowHeight="14.25"/>
  <cols>
    <col min="1" max="1" width="10.75390625" style="0" customWidth="1"/>
    <col min="2" max="2" width="7.00390625" style="0" customWidth="1"/>
    <col min="3" max="3" width="7.25390625" style="0" customWidth="1"/>
    <col min="4" max="5" width="6.75390625" style="0" customWidth="1"/>
    <col min="6" max="8" width="6.625" style="0" customWidth="1"/>
    <col min="9" max="9" width="8.25390625" style="0" customWidth="1"/>
    <col min="10" max="10" width="7.00390625" style="22" customWidth="1"/>
    <col min="11" max="11" width="7.875" style="0" customWidth="1"/>
    <col min="12" max="12" width="4.00390625" style="0" customWidth="1"/>
    <col min="13" max="13" width="3.625" style="0" customWidth="1"/>
    <col min="14" max="14" width="4.00390625" style="0" customWidth="1"/>
    <col min="15" max="15" width="3.625" style="0" customWidth="1"/>
    <col min="16" max="16" width="4.375" style="0" customWidth="1"/>
    <col min="17" max="17" width="3.625" style="0" customWidth="1"/>
    <col min="18" max="18" width="4.875" style="0" customWidth="1"/>
    <col min="19" max="19" width="6.00390625" style="0" customWidth="1"/>
    <col min="20" max="20" width="4.25390625" style="0" customWidth="1"/>
    <col min="21" max="21" width="4.125" style="0" customWidth="1"/>
    <col min="22" max="22" width="5.375" style="0" customWidth="1"/>
    <col min="23" max="23" width="5.00390625" style="0" customWidth="1"/>
    <col min="24" max="24" width="6.75390625" style="0" customWidth="1"/>
    <col min="25" max="25" width="5.50390625" style="0" customWidth="1"/>
    <col min="26" max="26" width="7.875" style="0" customWidth="1"/>
    <col min="27" max="27" width="6.875" style="0" customWidth="1"/>
    <col min="28" max="28" width="8.00390625" style="0" customWidth="1"/>
    <col min="29" max="29" width="9.125" style="0" customWidth="1"/>
    <col min="30" max="30" width="6.875" style="0" customWidth="1"/>
    <col min="31" max="31" width="8.875" style="28" customWidth="1"/>
    <col min="32" max="32" width="14.875" style="0" customWidth="1"/>
  </cols>
  <sheetData>
    <row r="1" spans="1:32" ht="27">
      <c r="A1" s="35" t="s">
        <v>283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3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276</v>
      </c>
      <c r="Y2" s="1" t="s">
        <v>23</v>
      </c>
      <c r="Z2" s="1" t="s">
        <v>25</v>
      </c>
      <c r="AA2" s="1" t="s">
        <v>24</v>
      </c>
      <c r="AB2" s="1" t="s">
        <v>26</v>
      </c>
      <c r="AC2" s="1" t="s">
        <v>27</v>
      </c>
      <c r="AD2" s="1" t="s">
        <v>28</v>
      </c>
      <c r="AE2" s="27" t="s">
        <v>29</v>
      </c>
      <c r="AF2" s="1" t="s">
        <v>30</v>
      </c>
      <c r="AG2" s="1"/>
    </row>
    <row r="3" spans="1:33" ht="15">
      <c r="A3" s="1" t="s">
        <v>31</v>
      </c>
      <c r="B3" s="1" t="s">
        <v>32</v>
      </c>
      <c r="C3" s="1" t="s">
        <v>33</v>
      </c>
      <c r="D3" s="1">
        <v>27.98</v>
      </c>
      <c r="E3" s="1">
        <v>58.77</v>
      </c>
      <c r="F3" s="1">
        <v>21.23</v>
      </c>
      <c r="G3" s="1">
        <v>4</v>
      </c>
      <c r="H3" s="1">
        <v>17.23</v>
      </c>
      <c r="I3" s="1">
        <v>6.75</v>
      </c>
      <c r="J3" s="2">
        <v>360</v>
      </c>
      <c r="K3" s="2">
        <f>I3*J3</f>
        <v>2430</v>
      </c>
      <c r="L3" s="1">
        <v>30</v>
      </c>
      <c r="M3" s="1">
        <v>-2</v>
      </c>
      <c r="N3" s="1">
        <v>-14</v>
      </c>
      <c r="O3" s="1">
        <v>-1</v>
      </c>
      <c r="P3" s="1">
        <v>0</v>
      </c>
      <c r="Q3" s="1">
        <v>0</v>
      </c>
      <c r="R3" s="1">
        <v>-2</v>
      </c>
      <c r="S3" s="3">
        <v>-19</v>
      </c>
      <c r="T3" s="1">
        <v>40</v>
      </c>
      <c r="U3" s="1">
        <v>23</v>
      </c>
      <c r="V3" s="1">
        <v>63</v>
      </c>
      <c r="W3" s="1">
        <f>V3*4.5</f>
        <v>283.5</v>
      </c>
      <c r="X3" s="1">
        <f>(840-W3)*(1-0.02*L3)</f>
        <v>222.60000000000002</v>
      </c>
      <c r="Y3" s="1">
        <f>840-W3-X3</f>
        <v>333.9</v>
      </c>
      <c r="Z3" s="27">
        <f>X3*(1+S3%)</f>
        <v>180.30600000000004</v>
      </c>
      <c r="AA3" s="27">
        <f>X3-Z3</f>
        <v>42.29399999999998</v>
      </c>
      <c r="AB3" s="27">
        <f>Z3*H3</f>
        <v>3106.672380000001</v>
      </c>
      <c r="AC3" s="27">
        <f>AB3+K3</f>
        <v>5536.672380000001</v>
      </c>
      <c r="AD3" s="27">
        <f>AC3*0.01</f>
        <v>55.36672380000001</v>
      </c>
      <c r="AE3" s="27">
        <f>AC3+AD3</f>
        <v>5592.039103800001</v>
      </c>
      <c r="AF3" s="1"/>
      <c r="AG3" s="1"/>
    </row>
    <row r="4" spans="1:33" ht="14.25">
      <c r="A4" s="1" t="s">
        <v>34</v>
      </c>
      <c r="B4" s="1" t="s">
        <v>35</v>
      </c>
      <c r="C4" s="1" t="s">
        <v>36</v>
      </c>
      <c r="D4" s="1">
        <v>28.94</v>
      </c>
      <c r="E4" s="1">
        <v>66.33</v>
      </c>
      <c r="F4" s="1">
        <v>13.67</v>
      </c>
      <c r="G4" s="1">
        <v>4</v>
      </c>
      <c r="H4" s="1">
        <v>9.67</v>
      </c>
      <c r="I4" s="1">
        <v>15.27</v>
      </c>
      <c r="J4" s="2">
        <v>300</v>
      </c>
      <c r="K4" s="2">
        <f>I4*J4</f>
        <v>4581</v>
      </c>
      <c r="L4" s="1">
        <v>30</v>
      </c>
      <c r="M4" s="1">
        <v>-2</v>
      </c>
      <c r="N4" s="1">
        <v>-14</v>
      </c>
      <c r="O4" s="1">
        <v>-4</v>
      </c>
      <c r="P4" s="1">
        <v>-2</v>
      </c>
      <c r="Q4" s="1">
        <v>0</v>
      </c>
      <c r="R4" s="1">
        <v>-2</v>
      </c>
      <c r="S4" s="3">
        <v>-24</v>
      </c>
      <c r="T4" s="1">
        <v>26</v>
      </c>
      <c r="U4" s="1"/>
      <c r="V4" s="1">
        <v>26</v>
      </c>
      <c r="W4" s="1">
        <f aca="true" t="shared" si="0" ref="W4:W62">V4*4.5</f>
        <v>117</v>
      </c>
      <c r="X4" s="1">
        <f aca="true" t="shared" si="1" ref="X4:X62">(840-W4)*(1-0.02*L4)</f>
        <v>289.2</v>
      </c>
      <c r="Y4" s="1">
        <f aca="true" t="shared" si="2" ref="Y4:Y62">840-W4-X4</f>
        <v>433.8</v>
      </c>
      <c r="Z4" s="27">
        <f aca="true" t="shared" si="3" ref="Z4:Z62">X4*(1+S4%)</f>
        <v>219.792</v>
      </c>
      <c r="AA4" s="27">
        <f aca="true" t="shared" si="4" ref="AA4:AA62">X4-Z4</f>
        <v>69.40799999999999</v>
      </c>
      <c r="AB4" s="27">
        <f aca="true" t="shared" si="5" ref="AB4:AB62">Z4*H4</f>
        <v>2125.38864</v>
      </c>
      <c r="AC4" s="27">
        <f aca="true" t="shared" si="6" ref="AC4:AC62">AB4+K4</f>
        <v>6706.38864</v>
      </c>
      <c r="AD4" s="27">
        <f aca="true" t="shared" si="7" ref="AD4:AD62">AC4*0.01</f>
        <v>67.0638864</v>
      </c>
      <c r="AE4" s="27">
        <f aca="true" t="shared" si="8" ref="AE4:AE62">AC4+AD4</f>
        <v>6773.4525264</v>
      </c>
      <c r="AF4" s="1"/>
      <c r="AG4" s="1"/>
    </row>
    <row r="5" spans="1:33" ht="14.25">
      <c r="A5" s="1" t="s">
        <v>37</v>
      </c>
      <c r="B5" s="1" t="s">
        <v>38</v>
      </c>
      <c r="C5" s="1" t="s">
        <v>39</v>
      </c>
      <c r="D5" s="1">
        <v>41</v>
      </c>
      <c r="E5" s="1"/>
      <c r="F5" s="1"/>
      <c r="G5" s="1">
        <v>5.67</v>
      </c>
      <c r="H5" s="1">
        <v>35.33</v>
      </c>
      <c r="I5" s="1"/>
      <c r="J5" s="2"/>
      <c r="K5" s="1"/>
      <c r="L5" s="1">
        <v>30</v>
      </c>
      <c r="M5" s="1">
        <v>-2</v>
      </c>
      <c r="N5" s="1">
        <v>-14</v>
      </c>
      <c r="O5" s="1">
        <v>0</v>
      </c>
      <c r="P5" s="1">
        <v>-0.5</v>
      </c>
      <c r="Q5" s="1">
        <v>-1</v>
      </c>
      <c r="R5" s="1">
        <v>-2</v>
      </c>
      <c r="S5" s="3">
        <v>-19.5</v>
      </c>
      <c r="T5" s="1">
        <v>11</v>
      </c>
      <c r="U5" s="1">
        <v>16</v>
      </c>
      <c r="V5" s="1">
        <v>27</v>
      </c>
      <c r="W5" s="1">
        <f t="shared" si="0"/>
        <v>121.5</v>
      </c>
      <c r="X5" s="1">
        <f t="shared" si="1"/>
        <v>287.40000000000003</v>
      </c>
      <c r="Y5" s="1">
        <f t="shared" si="2"/>
        <v>431.09999999999997</v>
      </c>
      <c r="Z5" s="27">
        <f t="shared" si="3"/>
        <v>231.357</v>
      </c>
      <c r="AA5" s="27">
        <f t="shared" si="4"/>
        <v>56.043000000000035</v>
      </c>
      <c r="AB5" s="27">
        <f t="shared" si="5"/>
        <v>8173.842809999999</v>
      </c>
      <c r="AC5" s="27">
        <f t="shared" si="6"/>
        <v>8173.842809999999</v>
      </c>
      <c r="AD5" s="27">
        <f t="shared" si="7"/>
        <v>81.7384281</v>
      </c>
      <c r="AE5" s="27">
        <f t="shared" si="8"/>
        <v>8255.5812381</v>
      </c>
      <c r="AF5" s="1"/>
      <c r="AG5" s="1"/>
    </row>
    <row r="6" spans="1:33" ht="14.25">
      <c r="A6" s="1" t="s">
        <v>40</v>
      </c>
      <c r="B6" s="1" t="s">
        <v>41</v>
      </c>
      <c r="C6" s="1" t="s">
        <v>42</v>
      </c>
      <c r="D6" s="1">
        <v>60.14</v>
      </c>
      <c r="E6" s="1"/>
      <c r="F6" s="1"/>
      <c r="G6" s="1">
        <v>7.83</v>
      </c>
      <c r="H6" s="1">
        <v>52.31</v>
      </c>
      <c r="I6" s="1"/>
      <c r="J6" s="2"/>
      <c r="K6" s="1"/>
      <c r="L6" s="1">
        <v>26</v>
      </c>
      <c r="M6" s="1">
        <v>-2</v>
      </c>
      <c r="N6" s="1">
        <v>-11</v>
      </c>
      <c r="O6" s="1">
        <v>-4</v>
      </c>
      <c r="P6" s="1">
        <v>-1</v>
      </c>
      <c r="Q6" s="1">
        <v>-2</v>
      </c>
      <c r="R6" s="1">
        <v>-1.2</v>
      </c>
      <c r="S6" s="3">
        <v>-21.2</v>
      </c>
      <c r="T6" s="1">
        <v>6</v>
      </c>
      <c r="U6" s="1">
        <v>7</v>
      </c>
      <c r="V6" s="1">
        <v>13</v>
      </c>
      <c r="W6" s="1">
        <f t="shared" si="0"/>
        <v>58.5</v>
      </c>
      <c r="X6" s="1">
        <f t="shared" si="1"/>
        <v>375.12</v>
      </c>
      <c r="Y6" s="1">
        <f t="shared" si="2"/>
        <v>406.38</v>
      </c>
      <c r="Z6" s="27">
        <f t="shared" si="3"/>
        <v>295.59456</v>
      </c>
      <c r="AA6" s="27">
        <f t="shared" si="4"/>
        <v>79.52544</v>
      </c>
      <c r="AB6" s="27">
        <f t="shared" si="5"/>
        <v>15462.551433600001</v>
      </c>
      <c r="AC6" s="27">
        <f t="shared" si="6"/>
        <v>15462.551433600001</v>
      </c>
      <c r="AD6" s="27">
        <f t="shared" si="7"/>
        <v>154.625514336</v>
      </c>
      <c r="AE6" s="27">
        <f t="shared" si="8"/>
        <v>15617.176947936001</v>
      </c>
      <c r="AF6" s="1"/>
      <c r="AG6" s="1"/>
    </row>
    <row r="7" spans="1:33" ht="14.25">
      <c r="A7" s="1" t="s">
        <v>43</v>
      </c>
      <c r="B7" s="1" t="s">
        <v>44</v>
      </c>
      <c r="C7" s="1" t="s">
        <v>39</v>
      </c>
      <c r="D7" s="1">
        <v>43</v>
      </c>
      <c r="E7" s="1"/>
      <c r="F7" s="1"/>
      <c r="G7" s="1">
        <v>6.6</v>
      </c>
      <c r="H7" s="1">
        <v>36.4</v>
      </c>
      <c r="I7" s="1"/>
      <c r="J7" s="2"/>
      <c r="K7" s="1"/>
      <c r="L7" s="1">
        <v>26</v>
      </c>
      <c r="M7" s="1">
        <v>-2</v>
      </c>
      <c r="N7" s="1">
        <v>-11</v>
      </c>
      <c r="O7" s="1">
        <v>-1</v>
      </c>
      <c r="P7" s="1">
        <v>-1</v>
      </c>
      <c r="Q7" s="1">
        <v>-1</v>
      </c>
      <c r="R7" s="1">
        <v>-1.2</v>
      </c>
      <c r="S7" s="3">
        <v>-17.2</v>
      </c>
      <c r="T7" s="1">
        <v>17</v>
      </c>
      <c r="U7" s="1">
        <v>14</v>
      </c>
      <c r="V7" s="1">
        <v>31</v>
      </c>
      <c r="W7" s="1">
        <f t="shared" si="0"/>
        <v>139.5</v>
      </c>
      <c r="X7" s="1">
        <f t="shared" si="1"/>
        <v>336.24</v>
      </c>
      <c r="Y7" s="1">
        <f t="shared" si="2"/>
        <v>364.26</v>
      </c>
      <c r="Z7" s="27">
        <f t="shared" si="3"/>
        <v>278.40672</v>
      </c>
      <c r="AA7" s="27">
        <f t="shared" si="4"/>
        <v>57.83328</v>
      </c>
      <c r="AB7" s="27">
        <f t="shared" si="5"/>
        <v>10134.004608</v>
      </c>
      <c r="AC7" s="27">
        <f t="shared" si="6"/>
        <v>10134.004608</v>
      </c>
      <c r="AD7" s="27">
        <f t="shared" si="7"/>
        <v>101.34004608</v>
      </c>
      <c r="AE7" s="27">
        <f t="shared" si="8"/>
        <v>10235.34465408</v>
      </c>
      <c r="AF7" s="1"/>
      <c r="AG7" s="1"/>
    </row>
    <row r="8" spans="1:33" ht="14.25">
      <c r="A8" s="1" t="s">
        <v>45</v>
      </c>
      <c r="B8" s="1" t="s">
        <v>46</v>
      </c>
      <c r="C8" s="1" t="s">
        <v>42</v>
      </c>
      <c r="D8" s="1">
        <v>63.26</v>
      </c>
      <c r="E8" s="1"/>
      <c r="F8" s="1"/>
      <c r="G8" s="1">
        <v>8</v>
      </c>
      <c r="H8" s="1">
        <v>55.26</v>
      </c>
      <c r="I8" s="1"/>
      <c r="J8" s="2"/>
      <c r="K8" s="1"/>
      <c r="L8" s="1">
        <v>21</v>
      </c>
      <c r="M8" s="1">
        <v>-2</v>
      </c>
      <c r="N8" s="1">
        <v>-6</v>
      </c>
      <c r="O8" s="1">
        <v>0</v>
      </c>
      <c r="P8" s="1">
        <v>-1</v>
      </c>
      <c r="Q8" s="1">
        <v>-2</v>
      </c>
      <c r="R8" s="1">
        <v>-1.2</v>
      </c>
      <c r="S8" s="3">
        <v>-12.2</v>
      </c>
      <c r="T8" s="1">
        <v>5</v>
      </c>
      <c r="U8" s="1">
        <v>9</v>
      </c>
      <c r="V8" s="1">
        <v>14</v>
      </c>
      <c r="W8" s="1">
        <f t="shared" si="0"/>
        <v>63</v>
      </c>
      <c r="X8" s="1">
        <f t="shared" si="1"/>
        <v>450.6600000000001</v>
      </c>
      <c r="Y8" s="1">
        <f t="shared" si="2"/>
        <v>326.3399999999999</v>
      </c>
      <c r="Z8" s="27">
        <f t="shared" si="3"/>
        <v>395.67948000000007</v>
      </c>
      <c r="AA8" s="27">
        <f t="shared" si="4"/>
        <v>54.98052000000001</v>
      </c>
      <c r="AB8" s="27">
        <f t="shared" si="5"/>
        <v>21865.248064800002</v>
      </c>
      <c r="AC8" s="27">
        <f t="shared" si="6"/>
        <v>21865.248064800002</v>
      </c>
      <c r="AD8" s="27">
        <f t="shared" si="7"/>
        <v>218.65248064800002</v>
      </c>
      <c r="AE8" s="27">
        <f t="shared" si="8"/>
        <v>22083.900545448003</v>
      </c>
      <c r="AF8" s="1"/>
      <c r="AG8" s="1"/>
    </row>
    <row r="9" spans="1:33" ht="14.25">
      <c r="A9" s="1" t="s">
        <v>47</v>
      </c>
      <c r="B9" s="1" t="s">
        <v>48</v>
      </c>
      <c r="C9" s="1" t="s">
        <v>42</v>
      </c>
      <c r="D9" s="1">
        <v>63.26</v>
      </c>
      <c r="E9" s="1"/>
      <c r="F9" s="1"/>
      <c r="G9" s="1">
        <v>8</v>
      </c>
      <c r="H9" s="1">
        <v>55.26</v>
      </c>
      <c r="I9" s="1"/>
      <c r="J9" s="2"/>
      <c r="K9" s="1"/>
      <c r="L9" s="1">
        <v>21</v>
      </c>
      <c r="M9" s="1">
        <v>-2</v>
      </c>
      <c r="N9" s="1">
        <v>-6</v>
      </c>
      <c r="O9" s="1">
        <v>-1</v>
      </c>
      <c r="P9" s="1">
        <v>-1</v>
      </c>
      <c r="Q9" s="1">
        <v>0</v>
      </c>
      <c r="R9" s="1">
        <v>-1.2</v>
      </c>
      <c r="S9" s="3">
        <v>-11.2</v>
      </c>
      <c r="T9" s="1">
        <v>9</v>
      </c>
      <c r="U9" s="1">
        <v>9</v>
      </c>
      <c r="V9" s="1">
        <v>18</v>
      </c>
      <c r="W9" s="1">
        <f t="shared" si="0"/>
        <v>81</v>
      </c>
      <c r="X9" s="1">
        <f t="shared" si="1"/>
        <v>440.22</v>
      </c>
      <c r="Y9" s="1">
        <f t="shared" si="2"/>
        <v>318.78</v>
      </c>
      <c r="Z9" s="27">
        <f t="shared" si="3"/>
        <v>390.91536</v>
      </c>
      <c r="AA9" s="27">
        <f t="shared" si="4"/>
        <v>49.304640000000006</v>
      </c>
      <c r="AB9" s="27">
        <f t="shared" si="5"/>
        <v>21601.9827936</v>
      </c>
      <c r="AC9" s="27">
        <f t="shared" si="6"/>
        <v>21601.9827936</v>
      </c>
      <c r="AD9" s="27">
        <f t="shared" si="7"/>
        <v>216.019827936</v>
      </c>
      <c r="AE9" s="27">
        <f t="shared" si="8"/>
        <v>21818.002621536</v>
      </c>
      <c r="AF9" s="1"/>
      <c r="AG9" s="1"/>
    </row>
    <row r="10" spans="1:33" ht="14.25">
      <c r="A10" s="1" t="s">
        <v>49</v>
      </c>
      <c r="B10" s="1" t="s">
        <v>50</v>
      </c>
      <c r="C10" s="1" t="s">
        <v>42</v>
      </c>
      <c r="D10" s="1">
        <v>63.26</v>
      </c>
      <c r="E10" s="1"/>
      <c r="F10" s="1"/>
      <c r="G10" s="1">
        <v>8</v>
      </c>
      <c r="H10" s="1">
        <v>55.26</v>
      </c>
      <c r="I10" s="1"/>
      <c r="J10" s="2"/>
      <c r="K10" s="1"/>
      <c r="L10" s="1">
        <v>21</v>
      </c>
      <c r="M10" s="1">
        <v>-2</v>
      </c>
      <c r="N10" s="1">
        <v>-6</v>
      </c>
      <c r="O10" s="1">
        <v>-1</v>
      </c>
      <c r="P10" s="1">
        <v>-1</v>
      </c>
      <c r="Q10" s="1">
        <v>-2</v>
      </c>
      <c r="R10" s="1">
        <v>-1.2</v>
      </c>
      <c r="S10" s="3">
        <v>-13.2</v>
      </c>
      <c r="T10" s="1">
        <v>2</v>
      </c>
      <c r="U10" s="1">
        <v>1</v>
      </c>
      <c r="V10" s="1">
        <v>3</v>
      </c>
      <c r="W10" s="1">
        <f t="shared" si="0"/>
        <v>13.5</v>
      </c>
      <c r="X10" s="1">
        <f t="shared" si="1"/>
        <v>479.37000000000006</v>
      </c>
      <c r="Y10" s="1">
        <f t="shared" si="2"/>
        <v>347.12999999999994</v>
      </c>
      <c r="Z10" s="27">
        <f t="shared" si="3"/>
        <v>416.09316000000007</v>
      </c>
      <c r="AA10" s="27">
        <f t="shared" si="4"/>
        <v>63.27683999999999</v>
      </c>
      <c r="AB10" s="27">
        <f t="shared" si="5"/>
        <v>22993.3080216</v>
      </c>
      <c r="AC10" s="27">
        <f t="shared" si="6"/>
        <v>22993.3080216</v>
      </c>
      <c r="AD10" s="27">
        <f t="shared" si="7"/>
        <v>229.933080216</v>
      </c>
      <c r="AE10" s="27">
        <f t="shared" si="8"/>
        <v>23223.241101816002</v>
      </c>
      <c r="AF10" s="1"/>
      <c r="AG10" s="1"/>
    </row>
    <row r="11" spans="1:33" ht="14.25">
      <c r="A11" s="1" t="s">
        <v>51</v>
      </c>
      <c r="B11" s="1" t="s">
        <v>52</v>
      </c>
      <c r="C11" s="1" t="s">
        <v>42</v>
      </c>
      <c r="D11" s="1">
        <v>63.26</v>
      </c>
      <c r="E11" s="1"/>
      <c r="F11" s="1"/>
      <c r="G11" s="1">
        <v>8</v>
      </c>
      <c r="H11" s="1">
        <v>55.26</v>
      </c>
      <c r="I11" s="1"/>
      <c r="J11" s="2"/>
      <c r="K11" s="1"/>
      <c r="L11" s="1">
        <v>21</v>
      </c>
      <c r="M11" s="1">
        <v>-2</v>
      </c>
      <c r="N11" s="1">
        <v>-6</v>
      </c>
      <c r="O11" s="1">
        <v>-1</v>
      </c>
      <c r="P11" s="1">
        <v>-1</v>
      </c>
      <c r="Q11" s="1">
        <v>0</v>
      </c>
      <c r="R11" s="1">
        <v>-1.2</v>
      </c>
      <c r="S11" s="3">
        <v>-11.2</v>
      </c>
      <c r="T11" s="1">
        <v>7</v>
      </c>
      <c r="U11" s="1">
        <v>4</v>
      </c>
      <c r="V11" s="1">
        <v>11</v>
      </c>
      <c r="W11" s="1">
        <f t="shared" si="0"/>
        <v>49.5</v>
      </c>
      <c r="X11" s="1">
        <f t="shared" si="1"/>
        <v>458.49000000000007</v>
      </c>
      <c r="Y11" s="1">
        <f t="shared" si="2"/>
        <v>332.00999999999993</v>
      </c>
      <c r="Z11" s="27">
        <f t="shared" si="3"/>
        <v>407.13912000000005</v>
      </c>
      <c r="AA11" s="27">
        <f t="shared" si="4"/>
        <v>51.35088000000002</v>
      </c>
      <c r="AB11" s="27">
        <f t="shared" si="5"/>
        <v>22498.507771200002</v>
      </c>
      <c r="AC11" s="27">
        <f t="shared" si="6"/>
        <v>22498.507771200002</v>
      </c>
      <c r="AD11" s="27">
        <f t="shared" si="7"/>
        <v>224.98507771200002</v>
      </c>
      <c r="AE11" s="27">
        <f t="shared" si="8"/>
        <v>22723.492848912003</v>
      </c>
      <c r="AF11" s="1"/>
      <c r="AG11" s="1"/>
    </row>
    <row r="12" spans="1:33" ht="14.25">
      <c r="A12" s="1" t="s">
        <v>53</v>
      </c>
      <c r="B12" s="1" t="s">
        <v>54</v>
      </c>
      <c r="C12" s="1" t="s">
        <v>42</v>
      </c>
      <c r="D12" s="1">
        <v>63.26</v>
      </c>
      <c r="E12" s="1"/>
      <c r="F12" s="1"/>
      <c r="G12" s="1">
        <v>8</v>
      </c>
      <c r="H12" s="1">
        <v>55.26</v>
      </c>
      <c r="I12" s="1"/>
      <c r="J12" s="2"/>
      <c r="K12" s="1"/>
      <c r="L12" s="1">
        <v>21</v>
      </c>
      <c r="M12" s="1">
        <v>-2</v>
      </c>
      <c r="N12" s="1">
        <v>-6</v>
      </c>
      <c r="O12" s="1">
        <v>-1</v>
      </c>
      <c r="P12" s="1">
        <v>-1</v>
      </c>
      <c r="Q12" s="1">
        <v>0</v>
      </c>
      <c r="R12" s="1">
        <v>-1.2</v>
      </c>
      <c r="S12" s="3">
        <v>-11.2</v>
      </c>
      <c r="T12" s="1">
        <v>16</v>
      </c>
      <c r="U12" s="1">
        <v>16</v>
      </c>
      <c r="V12" s="1">
        <v>32</v>
      </c>
      <c r="W12" s="1">
        <f t="shared" si="0"/>
        <v>144</v>
      </c>
      <c r="X12" s="1">
        <f t="shared" si="1"/>
        <v>403.68000000000006</v>
      </c>
      <c r="Y12" s="1">
        <f t="shared" si="2"/>
        <v>292.31999999999994</v>
      </c>
      <c r="Z12" s="27">
        <f t="shared" si="3"/>
        <v>358.4678400000001</v>
      </c>
      <c r="AA12" s="27">
        <f t="shared" si="4"/>
        <v>45.21215999999998</v>
      </c>
      <c r="AB12" s="27">
        <f t="shared" si="5"/>
        <v>19808.932838400004</v>
      </c>
      <c r="AC12" s="27">
        <f t="shared" si="6"/>
        <v>19808.932838400004</v>
      </c>
      <c r="AD12" s="27">
        <f t="shared" si="7"/>
        <v>198.08932838400005</v>
      </c>
      <c r="AE12" s="27">
        <f t="shared" si="8"/>
        <v>20007.022166784005</v>
      </c>
      <c r="AF12" s="1"/>
      <c r="AG12" s="1"/>
    </row>
    <row r="13" spans="1:33" ht="14.25">
      <c r="A13" s="1" t="s">
        <v>55</v>
      </c>
      <c r="B13" s="1" t="s">
        <v>56</v>
      </c>
      <c r="C13" s="1" t="s">
        <v>42</v>
      </c>
      <c r="D13" s="1">
        <v>63.26</v>
      </c>
      <c r="E13" s="1"/>
      <c r="F13" s="1"/>
      <c r="G13" s="1">
        <v>8</v>
      </c>
      <c r="H13" s="1">
        <v>55.26</v>
      </c>
      <c r="I13" s="1"/>
      <c r="J13" s="2"/>
      <c r="K13" s="1"/>
      <c r="L13" s="1">
        <v>21</v>
      </c>
      <c r="M13" s="1">
        <v>-2</v>
      </c>
      <c r="N13" s="1">
        <v>-6</v>
      </c>
      <c r="O13" s="1">
        <v>0</v>
      </c>
      <c r="P13" s="1">
        <v>-1</v>
      </c>
      <c r="Q13" s="1">
        <v>0</v>
      </c>
      <c r="R13" s="1">
        <v>-1.2</v>
      </c>
      <c r="S13" s="3">
        <v>-10.2</v>
      </c>
      <c r="T13" s="1">
        <v>16</v>
      </c>
      <c r="U13" s="1">
        <v>13</v>
      </c>
      <c r="V13" s="1">
        <v>29</v>
      </c>
      <c r="W13" s="1">
        <f t="shared" si="0"/>
        <v>130.5</v>
      </c>
      <c r="X13" s="1">
        <f t="shared" si="1"/>
        <v>411.51000000000005</v>
      </c>
      <c r="Y13" s="1">
        <f t="shared" si="2"/>
        <v>297.98999999999995</v>
      </c>
      <c r="Z13" s="27">
        <f t="shared" si="3"/>
        <v>369.53598000000005</v>
      </c>
      <c r="AA13" s="27">
        <f t="shared" si="4"/>
        <v>41.974019999999996</v>
      </c>
      <c r="AB13" s="27">
        <f t="shared" si="5"/>
        <v>20420.558254800002</v>
      </c>
      <c r="AC13" s="27">
        <f t="shared" si="6"/>
        <v>20420.558254800002</v>
      </c>
      <c r="AD13" s="27">
        <f t="shared" si="7"/>
        <v>204.20558254800002</v>
      </c>
      <c r="AE13" s="27">
        <f t="shared" si="8"/>
        <v>20624.763837348</v>
      </c>
      <c r="AF13" s="1"/>
      <c r="AG13" s="1"/>
    </row>
    <row r="14" spans="1:33" ht="14.25">
      <c r="A14" s="1" t="s">
        <v>57</v>
      </c>
      <c r="B14" s="1" t="s">
        <v>58</v>
      </c>
      <c r="C14" s="1" t="s">
        <v>42</v>
      </c>
      <c r="D14" s="1">
        <v>63.26</v>
      </c>
      <c r="E14" s="1"/>
      <c r="F14" s="1"/>
      <c r="G14" s="1">
        <v>8</v>
      </c>
      <c r="H14" s="1">
        <v>55.26</v>
      </c>
      <c r="I14" s="1"/>
      <c r="J14" s="2"/>
      <c r="K14" s="1"/>
      <c r="L14" s="1">
        <v>21</v>
      </c>
      <c r="M14" s="1">
        <v>-2</v>
      </c>
      <c r="N14" s="1">
        <v>-6</v>
      </c>
      <c r="O14" s="1">
        <v>-1</v>
      </c>
      <c r="P14" s="1">
        <v>-1</v>
      </c>
      <c r="Q14" s="1">
        <v>0</v>
      </c>
      <c r="R14" s="1">
        <v>-1.2</v>
      </c>
      <c r="S14" s="3">
        <v>-11.2</v>
      </c>
      <c r="T14" s="1">
        <v>13</v>
      </c>
      <c r="U14" s="1">
        <v>6.5</v>
      </c>
      <c r="V14" s="1">
        <v>19.5</v>
      </c>
      <c r="W14" s="1">
        <f t="shared" si="0"/>
        <v>87.75</v>
      </c>
      <c r="X14" s="1">
        <f t="shared" si="1"/>
        <v>436.30500000000006</v>
      </c>
      <c r="Y14" s="1">
        <f t="shared" si="2"/>
        <v>315.94499999999994</v>
      </c>
      <c r="Z14" s="27">
        <f t="shared" si="3"/>
        <v>387.4388400000001</v>
      </c>
      <c r="AA14" s="27">
        <f t="shared" si="4"/>
        <v>48.86615999999998</v>
      </c>
      <c r="AB14" s="27">
        <f t="shared" si="5"/>
        <v>21409.870298400005</v>
      </c>
      <c r="AC14" s="27">
        <f t="shared" si="6"/>
        <v>21409.870298400005</v>
      </c>
      <c r="AD14" s="27">
        <f t="shared" si="7"/>
        <v>214.09870298400006</v>
      </c>
      <c r="AE14" s="27">
        <f t="shared" si="8"/>
        <v>21623.969001384005</v>
      </c>
      <c r="AF14" s="1"/>
      <c r="AG14" s="1"/>
    </row>
    <row r="15" spans="1:33" ht="14.25">
      <c r="A15" s="1" t="s">
        <v>59</v>
      </c>
      <c r="B15" s="1" t="s">
        <v>60</v>
      </c>
      <c r="C15" s="1" t="s">
        <v>42</v>
      </c>
      <c r="D15" s="1">
        <v>63.26</v>
      </c>
      <c r="E15" s="1"/>
      <c r="F15" s="1"/>
      <c r="G15" s="1">
        <v>8</v>
      </c>
      <c r="H15" s="1">
        <v>55.26</v>
      </c>
      <c r="I15" s="1"/>
      <c r="J15" s="2"/>
      <c r="K15" s="1"/>
      <c r="L15" s="1">
        <v>21</v>
      </c>
      <c r="M15" s="1">
        <v>-2</v>
      </c>
      <c r="N15" s="1">
        <v>-6</v>
      </c>
      <c r="O15" s="1">
        <v>-5</v>
      </c>
      <c r="P15" s="1">
        <v>-1</v>
      </c>
      <c r="Q15" s="1">
        <v>0</v>
      </c>
      <c r="R15" s="1">
        <v>-1.2</v>
      </c>
      <c r="S15" s="3">
        <v>-15.2</v>
      </c>
      <c r="T15" s="1">
        <v>2</v>
      </c>
      <c r="U15" s="1">
        <v>2</v>
      </c>
      <c r="V15" s="1">
        <v>4</v>
      </c>
      <c r="W15" s="1">
        <f t="shared" si="0"/>
        <v>18</v>
      </c>
      <c r="X15" s="1">
        <f t="shared" si="1"/>
        <v>476.76000000000005</v>
      </c>
      <c r="Y15" s="1">
        <f t="shared" si="2"/>
        <v>345.23999999999995</v>
      </c>
      <c r="Z15" s="27">
        <f t="shared" si="3"/>
        <v>404.29248</v>
      </c>
      <c r="AA15" s="27">
        <f t="shared" si="4"/>
        <v>72.46752000000004</v>
      </c>
      <c r="AB15" s="27">
        <f t="shared" si="5"/>
        <v>22341.2024448</v>
      </c>
      <c r="AC15" s="27">
        <f t="shared" si="6"/>
        <v>22341.2024448</v>
      </c>
      <c r="AD15" s="27">
        <f t="shared" si="7"/>
        <v>223.412024448</v>
      </c>
      <c r="AE15" s="27">
        <f t="shared" si="8"/>
        <v>22564.614469248</v>
      </c>
      <c r="AF15" s="1"/>
      <c r="AG15" s="1"/>
    </row>
    <row r="16" spans="1:33" ht="14.25">
      <c r="A16" s="1" t="s">
        <v>61</v>
      </c>
      <c r="B16" s="1" t="s">
        <v>62</v>
      </c>
      <c r="C16" s="1" t="s">
        <v>63</v>
      </c>
      <c r="D16" s="1">
        <v>54.22</v>
      </c>
      <c r="E16" s="1"/>
      <c r="F16" s="1"/>
      <c r="G16" s="1">
        <v>6.53</v>
      </c>
      <c r="H16" s="1">
        <v>47.69</v>
      </c>
      <c r="I16" s="1"/>
      <c r="J16" s="2"/>
      <c r="K16" s="1"/>
      <c r="L16" s="1">
        <v>20</v>
      </c>
      <c r="M16" s="1">
        <v>-2</v>
      </c>
      <c r="N16" s="1">
        <v>-6</v>
      </c>
      <c r="O16" s="1">
        <v>0</v>
      </c>
      <c r="P16" s="1">
        <v>-1</v>
      </c>
      <c r="Q16" s="1">
        <v>0</v>
      </c>
      <c r="R16" s="1">
        <v>-0.8</v>
      </c>
      <c r="S16" s="3">
        <v>-9.8</v>
      </c>
      <c r="T16" s="1">
        <v>6</v>
      </c>
      <c r="U16" s="1">
        <v>1</v>
      </c>
      <c r="V16" s="1">
        <v>7</v>
      </c>
      <c r="W16" s="1">
        <f t="shared" si="0"/>
        <v>31.5</v>
      </c>
      <c r="X16" s="1">
        <f t="shared" si="1"/>
        <v>485.09999999999997</v>
      </c>
      <c r="Y16" s="1">
        <f t="shared" si="2"/>
        <v>323.40000000000003</v>
      </c>
      <c r="Z16" s="27">
        <f t="shared" si="3"/>
        <v>437.5602</v>
      </c>
      <c r="AA16" s="27">
        <f t="shared" si="4"/>
        <v>47.53979999999996</v>
      </c>
      <c r="AB16" s="27">
        <f t="shared" si="5"/>
        <v>20867.245938</v>
      </c>
      <c r="AC16" s="27">
        <f t="shared" si="6"/>
        <v>20867.245938</v>
      </c>
      <c r="AD16" s="27">
        <f t="shared" si="7"/>
        <v>208.67245938</v>
      </c>
      <c r="AE16" s="27">
        <f t="shared" si="8"/>
        <v>21075.91839738</v>
      </c>
      <c r="AF16" s="1"/>
      <c r="AG16" s="1"/>
    </row>
    <row r="17" spans="1:33" ht="14.25">
      <c r="A17" s="1" t="s">
        <v>64</v>
      </c>
      <c r="B17" s="1" t="s">
        <v>65</v>
      </c>
      <c r="C17" s="1" t="s">
        <v>63</v>
      </c>
      <c r="D17" s="1">
        <v>54.22</v>
      </c>
      <c r="E17" s="1"/>
      <c r="F17" s="1"/>
      <c r="G17" s="1">
        <v>6.53</v>
      </c>
      <c r="H17" s="1">
        <v>47.69</v>
      </c>
      <c r="I17" s="1"/>
      <c r="J17" s="2"/>
      <c r="K17" s="1"/>
      <c r="L17" s="1">
        <v>20</v>
      </c>
      <c r="M17" s="1">
        <v>-2</v>
      </c>
      <c r="N17" s="1">
        <v>-6</v>
      </c>
      <c r="O17" s="1">
        <v>-1</v>
      </c>
      <c r="P17" s="1">
        <v>-1</v>
      </c>
      <c r="Q17" s="1">
        <v>0</v>
      </c>
      <c r="R17" s="1">
        <v>-0.8</v>
      </c>
      <c r="S17" s="3">
        <v>-10.8</v>
      </c>
      <c r="T17" s="1">
        <v>1</v>
      </c>
      <c r="U17" s="1"/>
      <c r="V17" s="1">
        <v>1</v>
      </c>
      <c r="W17" s="1">
        <f t="shared" si="0"/>
        <v>4.5</v>
      </c>
      <c r="X17" s="1">
        <f t="shared" si="1"/>
        <v>501.29999999999995</v>
      </c>
      <c r="Y17" s="1">
        <f t="shared" si="2"/>
        <v>334.20000000000005</v>
      </c>
      <c r="Z17" s="27">
        <f t="shared" si="3"/>
        <v>447.15959999999995</v>
      </c>
      <c r="AA17" s="27">
        <f t="shared" si="4"/>
        <v>54.1404</v>
      </c>
      <c r="AB17" s="27">
        <f t="shared" si="5"/>
        <v>21325.041323999998</v>
      </c>
      <c r="AC17" s="27">
        <f t="shared" si="6"/>
        <v>21325.041323999998</v>
      </c>
      <c r="AD17" s="27">
        <f t="shared" si="7"/>
        <v>213.25041323999997</v>
      </c>
      <c r="AE17" s="27">
        <f t="shared" si="8"/>
        <v>21538.291737239997</v>
      </c>
      <c r="AF17" s="1"/>
      <c r="AG17" s="1"/>
    </row>
    <row r="18" spans="1:33" ht="14.25">
      <c r="A18" s="1" t="s">
        <v>66</v>
      </c>
      <c r="B18" s="1" t="s">
        <v>67</v>
      </c>
      <c r="C18" s="1" t="s">
        <v>63</v>
      </c>
      <c r="D18" s="1">
        <v>54.22</v>
      </c>
      <c r="E18" s="1"/>
      <c r="F18" s="1"/>
      <c r="G18" s="1">
        <v>6.53</v>
      </c>
      <c r="H18" s="1">
        <v>47.69</v>
      </c>
      <c r="I18" s="1"/>
      <c r="J18" s="2"/>
      <c r="K18" s="1"/>
      <c r="L18" s="1">
        <v>20</v>
      </c>
      <c r="M18" s="1">
        <v>-2</v>
      </c>
      <c r="N18" s="1">
        <v>-6</v>
      </c>
      <c r="O18" s="1">
        <v>-5</v>
      </c>
      <c r="P18" s="1">
        <v>-1</v>
      </c>
      <c r="Q18" s="1">
        <v>0</v>
      </c>
      <c r="R18" s="1">
        <v>-0.8</v>
      </c>
      <c r="S18" s="3">
        <v>-14.8</v>
      </c>
      <c r="T18" s="1">
        <v>3</v>
      </c>
      <c r="U18" s="1">
        <v>1</v>
      </c>
      <c r="V18" s="1">
        <v>4</v>
      </c>
      <c r="W18" s="1">
        <f t="shared" si="0"/>
        <v>18</v>
      </c>
      <c r="X18" s="1">
        <f t="shared" si="1"/>
        <v>493.2</v>
      </c>
      <c r="Y18" s="1">
        <f t="shared" si="2"/>
        <v>328.8</v>
      </c>
      <c r="Z18" s="27">
        <f t="shared" si="3"/>
        <v>420.2064</v>
      </c>
      <c r="AA18" s="27">
        <f t="shared" si="4"/>
        <v>72.99360000000001</v>
      </c>
      <c r="AB18" s="27">
        <f t="shared" si="5"/>
        <v>20039.643215999997</v>
      </c>
      <c r="AC18" s="27">
        <f t="shared" si="6"/>
        <v>20039.643215999997</v>
      </c>
      <c r="AD18" s="27">
        <f t="shared" si="7"/>
        <v>200.39643215999996</v>
      </c>
      <c r="AE18" s="27">
        <f t="shared" si="8"/>
        <v>20240.039648159996</v>
      </c>
      <c r="AF18" s="1"/>
      <c r="AG18" s="1"/>
    </row>
    <row r="19" spans="1:33" ht="14.25">
      <c r="A19" s="1" t="s">
        <v>68</v>
      </c>
      <c r="B19" s="1" t="s">
        <v>69</v>
      </c>
      <c r="C19" s="1" t="s">
        <v>70</v>
      </c>
      <c r="D19" s="1">
        <v>93.89</v>
      </c>
      <c r="E19" s="1">
        <v>56</v>
      </c>
      <c r="F19" s="1">
        <v>44</v>
      </c>
      <c r="G19" s="1">
        <v>4</v>
      </c>
      <c r="H19" s="1">
        <v>40</v>
      </c>
      <c r="I19" s="1">
        <v>49.89</v>
      </c>
      <c r="J19" s="2">
        <v>462</v>
      </c>
      <c r="K19" s="1">
        <f>I19*J19</f>
        <v>23049.18</v>
      </c>
      <c r="L19" s="1">
        <v>17</v>
      </c>
      <c r="M19" s="1">
        <v>-2</v>
      </c>
      <c r="N19" s="1">
        <v>-4</v>
      </c>
      <c r="O19" s="1">
        <v>-5</v>
      </c>
      <c r="P19" s="1">
        <v>0</v>
      </c>
      <c r="Q19" s="1">
        <v>-2</v>
      </c>
      <c r="R19" s="1">
        <v>-0.8</v>
      </c>
      <c r="S19" s="3">
        <v>-13.8</v>
      </c>
      <c r="T19" s="1">
        <v>14</v>
      </c>
      <c r="U19" s="1">
        <v>9</v>
      </c>
      <c r="V19" s="1">
        <v>23</v>
      </c>
      <c r="W19" s="1">
        <f t="shared" si="0"/>
        <v>103.5</v>
      </c>
      <c r="X19" s="1">
        <f t="shared" si="1"/>
        <v>486.0899999999999</v>
      </c>
      <c r="Y19" s="1">
        <f t="shared" si="2"/>
        <v>250.41000000000008</v>
      </c>
      <c r="Z19" s="27">
        <f t="shared" si="3"/>
        <v>419.0095799999999</v>
      </c>
      <c r="AA19" s="27">
        <f t="shared" si="4"/>
        <v>67.08042</v>
      </c>
      <c r="AB19" s="27">
        <f t="shared" si="5"/>
        <v>16760.383199999997</v>
      </c>
      <c r="AC19" s="27">
        <f t="shared" si="6"/>
        <v>39809.5632</v>
      </c>
      <c r="AD19" s="27">
        <f t="shared" si="7"/>
        <v>398.09563199999997</v>
      </c>
      <c r="AE19" s="27">
        <f t="shared" si="8"/>
        <v>40207.658831999994</v>
      </c>
      <c r="AF19" s="1" t="s">
        <v>277</v>
      </c>
      <c r="AG19" s="1"/>
    </row>
    <row r="20" spans="1:33" ht="14.25">
      <c r="A20" s="1" t="s">
        <v>71</v>
      </c>
      <c r="B20" s="1" t="s">
        <v>72</v>
      </c>
      <c r="C20" s="1" t="s">
        <v>70</v>
      </c>
      <c r="D20" s="1">
        <v>71.3</v>
      </c>
      <c r="E20" s="1"/>
      <c r="F20" s="1"/>
      <c r="G20" s="1">
        <v>8</v>
      </c>
      <c r="H20" s="1">
        <v>63.3</v>
      </c>
      <c r="I20" s="1"/>
      <c r="J20" s="2"/>
      <c r="K20" s="1"/>
      <c r="L20" s="1">
        <v>15</v>
      </c>
      <c r="M20" s="1">
        <v>-2</v>
      </c>
      <c r="N20" s="1">
        <v>-5</v>
      </c>
      <c r="O20" s="1">
        <v>-5</v>
      </c>
      <c r="P20" s="1">
        <v>-1</v>
      </c>
      <c r="Q20" s="1">
        <v>0</v>
      </c>
      <c r="R20" s="1">
        <v>-0.8</v>
      </c>
      <c r="S20" s="3">
        <v>-13.8</v>
      </c>
      <c r="T20" s="1">
        <v>13</v>
      </c>
      <c r="U20" s="1">
        <v>10</v>
      </c>
      <c r="V20" s="1">
        <v>23</v>
      </c>
      <c r="W20" s="1">
        <f t="shared" si="0"/>
        <v>103.5</v>
      </c>
      <c r="X20" s="1">
        <f t="shared" si="1"/>
        <v>515.55</v>
      </c>
      <c r="Y20" s="1">
        <f t="shared" si="2"/>
        <v>220.95000000000005</v>
      </c>
      <c r="Z20" s="27">
        <f t="shared" si="3"/>
        <v>444.40409999999997</v>
      </c>
      <c r="AA20" s="27">
        <f t="shared" si="4"/>
        <v>71.14589999999998</v>
      </c>
      <c r="AB20" s="27">
        <f t="shared" si="5"/>
        <v>28130.779529999996</v>
      </c>
      <c r="AC20" s="27">
        <f t="shared" si="6"/>
        <v>28130.779529999996</v>
      </c>
      <c r="AD20" s="27">
        <f t="shared" si="7"/>
        <v>281.30779529999995</v>
      </c>
      <c r="AE20" s="27">
        <f t="shared" si="8"/>
        <v>28412.087325299995</v>
      </c>
      <c r="AF20" s="1"/>
      <c r="AG20" s="1"/>
    </row>
    <row r="21" spans="1:33" ht="14.25">
      <c r="A21" s="1" t="s">
        <v>73</v>
      </c>
      <c r="B21" s="1" t="s">
        <v>74</v>
      </c>
      <c r="C21" s="1" t="s">
        <v>63</v>
      </c>
      <c r="D21" s="1">
        <v>75.77</v>
      </c>
      <c r="E21" s="1"/>
      <c r="F21" s="1"/>
      <c r="G21" s="1">
        <v>8</v>
      </c>
      <c r="H21" s="1">
        <v>67.77</v>
      </c>
      <c r="I21" s="1"/>
      <c r="J21" s="2"/>
      <c r="K21" s="1"/>
      <c r="L21" s="1">
        <v>12</v>
      </c>
      <c r="M21" s="1">
        <v>-2</v>
      </c>
      <c r="N21" s="1">
        <v>-2</v>
      </c>
      <c r="O21" s="1">
        <v>0</v>
      </c>
      <c r="P21" s="1">
        <v>-1</v>
      </c>
      <c r="Q21" s="1">
        <v>-1</v>
      </c>
      <c r="R21" s="1">
        <v>-0.8</v>
      </c>
      <c r="S21" s="3">
        <v>-6.8</v>
      </c>
      <c r="T21" s="1">
        <v>7</v>
      </c>
      <c r="U21" s="1">
        <v>6</v>
      </c>
      <c r="V21" s="1">
        <v>13</v>
      </c>
      <c r="W21" s="1">
        <f t="shared" si="0"/>
        <v>58.5</v>
      </c>
      <c r="X21" s="1">
        <f t="shared" si="1"/>
        <v>593.94</v>
      </c>
      <c r="Y21" s="1">
        <f t="shared" si="2"/>
        <v>187.55999999999995</v>
      </c>
      <c r="Z21" s="27">
        <f t="shared" si="3"/>
        <v>553.55208</v>
      </c>
      <c r="AA21" s="27">
        <f t="shared" si="4"/>
        <v>40.38792000000001</v>
      </c>
      <c r="AB21" s="27">
        <f t="shared" si="5"/>
        <v>37514.2244616</v>
      </c>
      <c r="AC21" s="27">
        <f t="shared" si="6"/>
        <v>37514.2244616</v>
      </c>
      <c r="AD21" s="27">
        <f t="shared" si="7"/>
        <v>375.142244616</v>
      </c>
      <c r="AE21" s="27">
        <f t="shared" si="8"/>
        <v>37889.366706216</v>
      </c>
      <c r="AF21" s="1"/>
      <c r="AG21" s="1"/>
    </row>
    <row r="22" spans="1:33" ht="14.25">
      <c r="A22" s="1" t="s">
        <v>75</v>
      </c>
      <c r="B22" s="1" t="s">
        <v>76</v>
      </c>
      <c r="C22" s="1" t="s">
        <v>70</v>
      </c>
      <c r="D22" s="1">
        <v>98.95</v>
      </c>
      <c r="E22" s="1"/>
      <c r="F22" s="1"/>
      <c r="G22" s="1">
        <v>8</v>
      </c>
      <c r="H22" s="1">
        <v>90.95</v>
      </c>
      <c r="I22" s="1"/>
      <c r="J22" s="2"/>
      <c r="K22" s="1"/>
      <c r="L22" s="1">
        <v>6</v>
      </c>
      <c r="M22" s="1">
        <v>-2</v>
      </c>
      <c r="N22" s="1">
        <v>-4</v>
      </c>
      <c r="O22" s="1">
        <v>-1</v>
      </c>
      <c r="P22" s="1">
        <v>0</v>
      </c>
      <c r="Q22" s="1">
        <v>0</v>
      </c>
      <c r="R22" s="1">
        <v>0</v>
      </c>
      <c r="S22" s="3">
        <v>-7</v>
      </c>
      <c r="T22" s="1">
        <v>4</v>
      </c>
      <c r="U22" s="1">
        <v>4</v>
      </c>
      <c r="V22" s="1">
        <v>8</v>
      </c>
      <c r="W22" s="1">
        <f t="shared" si="0"/>
        <v>36</v>
      </c>
      <c r="X22" s="1">
        <f t="shared" si="1"/>
        <v>707.52</v>
      </c>
      <c r="Y22" s="1">
        <f t="shared" si="2"/>
        <v>96.48000000000002</v>
      </c>
      <c r="Z22" s="27">
        <f t="shared" si="3"/>
        <v>657.9935999999999</v>
      </c>
      <c r="AA22" s="27">
        <f t="shared" si="4"/>
        <v>49.52640000000008</v>
      </c>
      <c r="AB22" s="27">
        <f t="shared" si="5"/>
        <v>59844.51791999999</v>
      </c>
      <c r="AC22" s="27">
        <f t="shared" si="6"/>
        <v>59844.51791999999</v>
      </c>
      <c r="AD22" s="27">
        <f t="shared" si="7"/>
        <v>598.4451791999999</v>
      </c>
      <c r="AE22" s="27">
        <f t="shared" si="8"/>
        <v>60442.96309919999</v>
      </c>
      <c r="AF22" s="1"/>
      <c r="AG22" s="1"/>
    </row>
    <row r="23" spans="1:33" ht="14.25">
      <c r="A23" s="1" t="s">
        <v>77</v>
      </c>
      <c r="B23" s="1" t="s">
        <v>78</v>
      </c>
      <c r="C23" s="1" t="s">
        <v>70</v>
      </c>
      <c r="D23" s="1">
        <v>98.95</v>
      </c>
      <c r="E23" s="1"/>
      <c r="F23" s="1"/>
      <c r="G23" s="1">
        <v>8</v>
      </c>
      <c r="H23" s="1">
        <v>90.95</v>
      </c>
      <c r="I23" s="1"/>
      <c r="J23" s="2"/>
      <c r="K23" s="1"/>
      <c r="L23" s="1">
        <v>6</v>
      </c>
      <c r="M23" s="1">
        <v>-2</v>
      </c>
      <c r="N23" s="1">
        <v>-4</v>
      </c>
      <c r="O23" s="1">
        <v>-1</v>
      </c>
      <c r="P23" s="1">
        <v>0</v>
      </c>
      <c r="Q23" s="1">
        <v>-1</v>
      </c>
      <c r="R23" s="1">
        <v>0</v>
      </c>
      <c r="S23" s="3">
        <v>-8</v>
      </c>
      <c r="T23" s="1">
        <v>6</v>
      </c>
      <c r="U23" s="1"/>
      <c r="V23" s="1">
        <v>6</v>
      </c>
      <c r="W23" s="1">
        <f t="shared" si="0"/>
        <v>27</v>
      </c>
      <c r="X23" s="1">
        <f t="shared" si="1"/>
        <v>715.44</v>
      </c>
      <c r="Y23" s="1">
        <f t="shared" si="2"/>
        <v>97.55999999999995</v>
      </c>
      <c r="Z23" s="27">
        <f t="shared" si="3"/>
        <v>658.2048000000001</v>
      </c>
      <c r="AA23" s="27">
        <f t="shared" si="4"/>
        <v>57.23519999999996</v>
      </c>
      <c r="AB23" s="27">
        <f t="shared" si="5"/>
        <v>59863.72656000001</v>
      </c>
      <c r="AC23" s="27">
        <f t="shared" si="6"/>
        <v>59863.72656000001</v>
      </c>
      <c r="AD23" s="27">
        <f t="shared" si="7"/>
        <v>598.6372656000001</v>
      </c>
      <c r="AE23" s="27">
        <f t="shared" si="8"/>
        <v>60462.36382560001</v>
      </c>
      <c r="AF23" s="1"/>
      <c r="AG23" s="1"/>
    </row>
    <row r="24" spans="1:33" ht="14.25">
      <c r="A24" s="1" t="s">
        <v>79</v>
      </c>
      <c r="B24" s="1" t="s">
        <v>80</v>
      </c>
      <c r="C24" s="1" t="s">
        <v>70</v>
      </c>
      <c r="D24" s="1">
        <v>98.95</v>
      </c>
      <c r="E24" s="1"/>
      <c r="F24" s="1"/>
      <c r="G24" s="1">
        <v>8</v>
      </c>
      <c r="H24" s="1">
        <v>90.95</v>
      </c>
      <c r="I24" s="1"/>
      <c r="J24" s="2"/>
      <c r="K24" s="1"/>
      <c r="L24" s="1">
        <v>6</v>
      </c>
      <c r="M24" s="1">
        <v>-2</v>
      </c>
      <c r="N24" s="1">
        <v>-4</v>
      </c>
      <c r="O24" s="1">
        <v>0</v>
      </c>
      <c r="P24" s="1">
        <v>0</v>
      </c>
      <c r="Q24" s="1">
        <v>0</v>
      </c>
      <c r="R24" s="1">
        <v>0</v>
      </c>
      <c r="S24" s="3">
        <v>-6</v>
      </c>
      <c r="T24" s="1">
        <v>19</v>
      </c>
      <c r="U24" s="1">
        <v>20</v>
      </c>
      <c r="V24" s="1">
        <v>39</v>
      </c>
      <c r="W24" s="1">
        <f t="shared" si="0"/>
        <v>175.5</v>
      </c>
      <c r="X24" s="1">
        <f t="shared" si="1"/>
        <v>584.76</v>
      </c>
      <c r="Y24" s="1">
        <f t="shared" si="2"/>
        <v>79.74000000000001</v>
      </c>
      <c r="Z24" s="27">
        <f t="shared" si="3"/>
        <v>549.6744</v>
      </c>
      <c r="AA24" s="27">
        <f t="shared" si="4"/>
        <v>35.0856</v>
      </c>
      <c r="AB24" s="27">
        <f t="shared" si="5"/>
        <v>49992.88668</v>
      </c>
      <c r="AC24" s="27">
        <f t="shared" si="6"/>
        <v>49992.88668</v>
      </c>
      <c r="AD24" s="27">
        <f t="shared" si="7"/>
        <v>499.92886680000004</v>
      </c>
      <c r="AE24" s="27">
        <f t="shared" si="8"/>
        <v>50492.815546800004</v>
      </c>
      <c r="AF24" s="1"/>
      <c r="AG24" s="1"/>
    </row>
    <row r="25" spans="1:33" ht="14.25">
      <c r="A25" s="1" t="s">
        <v>81</v>
      </c>
      <c r="B25" s="1" t="s">
        <v>82</v>
      </c>
      <c r="C25" s="1" t="s">
        <v>70</v>
      </c>
      <c r="D25" s="1">
        <v>98.95</v>
      </c>
      <c r="E25" s="1"/>
      <c r="F25" s="1"/>
      <c r="G25" s="1">
        <v>8</v>
      </c>
      <c r="H25" s="1">
        <v>90.95</v>
      </c>
      <c r="I25" s="1"/>
      <c r="J25" s="2"/>
      <c r="K25" s="1"/>
      <c r="L25" s="1">
        <v>6</v>
      </c>
      <c r="M25" s="1">
        <v>-2</v>
      </c>
      <c r="N25" s="1">
        <v>-4</v>
      </c>
      <c r="O25" s="1">
        <v>0</v>
      </c>
      <c r="P25" s="1">
        <v>0</v>
      </c>
      <c r="Q25" s="1">
        <v>-1</v>
      </c>
      <c r="R25" s="1">
        <v>0</v>
      </c>
      <c r="S25" s="3">
        <v>-7</v>
      </c>
      <c r="T25" s="1">
        <v>7</v>
      </c>
      <c r="U25" s="1">
        <v>5</v>
      </c>
      <c r="V25" s="1">
        <v>12</v>
      </c>
      <c r="W25" s="1">
        <f t="shared" si="0"/>
        <v>54</v>
      </c>
      <c r="X25" s="1">
        <f t="shared" si="1"/>
        <v>691.68</v>
      </c>
      <c r="Y25" s="1">
        <f t="shared" si="2"/>
        <v>94.32000000000005</v>
      </c>
      <c r="Z25" s="27">
        <f t="shared" si="3"/>
        <v>643.2624</v>
      </c>
      <c r="AA25" s="27">
        <f t="shared" si="4"/>
        <v>48.41759999999999</v>
      </c>
      <c r="AB25" s="27">
        <f t="shared" si="5"/>
        <v>58504.71528</v>
      </c>
      <c r="AC25" s="27">
        <f t="shared" si="6"/>
        <v>58504.71528</v>
      </c>
      <c r="AD25" s="27">
        <f t="shared" si="7"/>
        <v>585.0471527999999</v>
      </c>
      <c r="AE25" s="27">
        <f t="shared" si="8"/>
        <v>59089.762432799995</v>
      </c>
      <c r="AF25" s="1"/>
      <c r="AG25" s="1"/>
    </row>
    <row r="26" spans="1:33" ht="14.25">
      <c r="A26" s="1" t="s">
        <v>83</v>
      </c>
      <c r="B26" s="1" t="s">
        <v>84</v>
      </c>
      <c r="C26" s="1" t="s">
        <v>70</v>
      </c>
      <c r="D26" s="1">
        <v>98.95</v>
      </c>
      <c r="E26" s="1"/>
      <c r="F26" s="1"/>
      <c r="G26" s="1">
        <v>8</v>
      </c>
      <c r="H26" s="1">
        <v>90.95</v>
      </c>
      <c r="I26" s="1"/>
      <c r="J26" s="2"/>
      <c r="K26" s="1"/>
      <c r="L26" s="1">
        <v>6</v>
      </c>
      <c r="M26" s="1">
        <v>-2</v>
      </c>
      <c r="N26" s="1">
        <v>-4</v>
      </c>
      <c r="O26" s="1">
        <v>-4</v>
      </c>
      <c r="P26" s="1">
        <v>0</v>
      </c>
      <c r="Q26" s="1">
        <v>0</v>
      </c>
      <c r="R26" s="1">
        <v>0</v>
      </c>
      <c r="S26" s="3">
        <v>-10</v>
      </c>
      <c r="T26" s="1">
        <v>4</v>
      </c>
      <c r="U26" s="1">
        <v>3</v>
      </c>
      <c r="V26" s="1">
        <v>7</v>
      </c>
      <c r="W26" s="1">
        <f t="shared" si="0"/>
        <v>31.5</v>
      </c>
      <c r="X26" s="1">
        <f t="shared" si="1"/>
        <v>711.48</v>
      </c>
      <c r="Y26" s="1">
        <f t="shared" si="2"/>
        <v>97.01999999999998</v>
      </c>
      <c r="Z26" s="27">
        <f t="shared" si="3"/>
        <v>640.332</v>
      </c>
      <c r="AA26" s="27">
        <f t="shared" si="4"/>
        <v>71.14800000000002</v>
      </c>
      <c r="AB26" s="27">
        <f t="shared" si="5"/>
        <v>58238.195400000004</v>
      </c>
      <c r="AC26" s="27">
        <f t="shared" si="6"/>
        <v>58238.195400000004</v>
      </c>
      <c r="AD26" s="27">
        <f t="shared" si="7"/>
        <v>582.3819540000001</v>
      </c>
      <c r="AE26" s="27">
        <f t="shared" si="8"/>
        <v>58820.577354</v>
      </c>
      <c r="AF26" s="1"/>
      <c r="AG26" s="1"/>
    </row>
    <row r="27" spans="1:33" ht="14.25">
      <c r="A27" s="1" t="s">
        <v>85</v>
      </c>
      <c r="B27" s="1" t="s">
        <v>86</v>
      </c>
      <c r="C27" s="1" t="s">
        <v>70</v>
      </c>
      <c r="D27" s="1">
        <v>98.95</v>
      </c>
      <c r="E27" s="1"/>
      <c r="F27" s="1"/>
      <c r="G27" s="1">
        <v>8</v>
      </c>
      <c r="H27" s="1">
        <v>90.95</v>
      </c>
      <c r="I27" s="1"/>
      <c r="J27" s="2"/>
      <c r="K27" s="1"/>
      <c r="L27" s="1">
        <v>6</v>
      </c>
      <c r="M27" s="1">
        <v>-2</v>
      </c>
      <c r="N27" s="1">
        <v>-4</v>
      </c>
      <c r="O27" s="1">
        <v>-4</v>
      </c>
      <c r="P27" s="1">
        <v>0</v>
      </c>
      <c r="Q27" s="1">
        <v>-1</v>
      </c>
      <c r="R27" s="1">
        <v>0</v>
      </c>
      <c r="S27" s="3">
        <v>-11</v>
      </c>
      <c r="T27" s="1">
        <v>10</v>
      </c>
      <c r="U27" s="1">
        <v>9</v>
      </c>
      <c r="V27" s="1">
        <v>19</v>
      </c>
      <c r="W27" s="1">
        <f t="shared" si="0"/>
        <v>85.5</v>
      </c>
      <c r="X27" s="1">
        <f t="shared" si="1"/>
        <v>663.96</v>
      </c>
      <c r="Y27" s="1">
        <f t="shared" si="2"/>
        <v>90.53999999999996</v>
      </c>
      <c r="Z27" s="27">
        <f t="shared" si="3"/>
        <v>590.9244</v>
      </c>
      <c r="AA27" s="27">
        <f t="shared" si="4"/>
        <v>73.03560000000004</v>
      </c>
      <c r="AB27" s="27">
        <f t="shared" si="5"/>
        <v>53744.57418</v>
      </c>
      <c r="AC27" s="27">
        <f t="shared" si="6"/>
        <v>53744.57418</v>
      </c>
      <c r="AD27" s="27">
        <f t="shared" si="7"/>
        <v>537.4457418000001</v>
      </c>
      <c r="AE27" s="27">
        <f t="shared" si="8"/>
        <v>54282.019921800005</v>
      </c>
      <c r="AF27" s="1"/>
      <c r="AG27" s="1"/>
    </row>
    <row r="28" spans="1:33" ht="14.25">
      <c r="A28" s="1" t="s">
        <v>87</v>
      </c>
      <c r="B28" s="1" t="s">
        <v>88</v>
      </c>
      <c r="C28" s="1" t="s">
        <v>70</v>
      </c>
      <c r="D28" s="1">
        <v>98.95</v>
      </c>
      <c r="E28" s="1"/>
      <c r="F28" s="1"/>
      <c r="G28" s="1">
        <v>8</v>
      </c>
      <c r="H28" s="1">
        <v>90.95</v>
      </c>
      <c r="I28" s="1"/>
      <c r="J28" s="2"/>
      <c r="K28" s="1"/>
      <c r="L28" s="1">
        <v>6</v>
      </c>
      <c r="M28" s="1">
        <v>-2</v>
      </c>
      <c r="N28" s="1">
        <v>-4</v>
      </c>
      <c r="O28" s="1">
        <v>-4</v>
      </c>
      <c r="P28" s="1">
        <v>0</v>
      </c>
      <c r="Q28" s="1">
        <v>-2</v>
      </c>
      <c r="R28" s="1">
        <v>0</v>
      </c>
      <c r="S28" s="3">
        <v>-12</v>
      </c>
      <c r="T28" s="1">
        <v>1</v>
      </c>
      <c r="U28" s="1">
        <v>2</v>
      </c>
      <c r="V28" s="1">
        <v>3</v>
      </c>
      <c r="W28" s="1">
        <f t="shared" si="0"/>
        <v>13.5</v>
      </c>
      <c r="X28" s="1">
        <f t="shared" si="1"/>
        <v>727.32</v>
      </c>
      <c r="Y28" s="1">
        <f t="shared" si="2"/>
        <v>99.17999999999995</v>
      </c>
      <c r="Z28" s="27">
        <f t="shared" si="3"/>
        <v>640.0416</v>
      </c>
      <c r="AA28" s="27">
        <f t="shared" si="4"/>
        <v>87.27840000000003</v>
      </c>
      <c r="AB28" s="27">
        <f t="shared" si="5"/>
        <v>58211.783520000005</v>
      </c>
      <c r="AC28" s="27">
        <f t="shared" si="6"/>
        <v>58211.783520000005</v>
      </c>
      <c r="AD28" s="27">
        <f t="shared" si="7"/>
        <v>582.1178352000001</v>
      </c>
      <c r="AE28" s="27">
        <f t="shared" si="8"/>
        <v>58793.9013552</v>
      </c>
      <c r="AF28" s="1"/>
      <c r="AG28" s="1"/>
    </row>
    <row r="29" spans="1:33" ht="14.25">
      <c r="A29" s="1" t="s">
        <v>89</v>
      </c>
      <c r="B29" s="1" t="s">
        <v>90</v>
      </c>
      <c r="C29" s="1" t="s">
        <v>70</v>
      </c>
      <c r="D29" s="1">
        <v>98.95</v>
      </c>
      <c r="E29" s="1"/>
      <c r="F29" s="1"/>
      <c r="G29" s="1">
        <v>8</v>
      </c>
      <c r="H29" s="1">
        <v>90.95</v>
      </c>
      <c r="I29" s="1"/>
      <c r="J29" s="2"/>
      <c r="K29" s="1"/>
      <c r="L29" s="1">
        <v>6</v>
      </c>
      <c r="M29" s="1">
        <v>-2</v>
      </c>
      <c r="N29" s="1">
        <v>-4</v>
      </c>
      <c r="O29" s="1">
        <v>-4</v>
      </c>
      <c r="P29" s="1">
        <v>0</v>
      </c>
      <c r="Q29" s="1">
        <v>0</v>
      </c>
      <c r="R29" s="1">
        <v>0</v>
      </c>
      <c r="S29" s="3">
        <v>-10</v>
      </c>
      <c r="T29" s="1">
        <v>4</v>
      </c>
      <c r="U29" s="1">
        <v>1</v>
      </c>
      <c r="V29" s="1">
        <v>5</v>
      </c>
      <c r="W29" s="1">
        <f t="shared" si="0"/>
        <v>22.5</v>
      </c>
      <c r="X29" s="1">
        <f t="shared" si="1"/>
        <v>719.4</v>
      </c>
      <c r="Y29" s="1">
        <f t="shared" si="2"/>
        <v>98.10000000000002</v>
      </c>
      <c r="Z29" s="27">
        <f t="shared" si="3"/>
        <v>647.46</v>
      </c>
      <c r="AA29" s="27">
        <f t="shared" si="4"/>
        <v>71.93999999999994</v>
      </c>
      <c r="AB29" s="27">
        <f t="shared" si="5"/>
        <v>58886.48700000001</v>
      </c>
      <c r="AC29" s="27">
        <f t="shared" si="6"/>
        <v>58886.48700000001</v>
      </c>
      <c r="AD29" s="27">
        <f t="shared" si="7"/>
        <v>588.8648700000001</v>
      </c>
      <c r="AE29" s="27">
        <f t="shared" si="8"/>
        <v>59475.351870000006</v>
      </c>
      <c r="AF29" s="1"/>
      <c r="AG29" s="1"/>
    </row>
    <row r="30" spans="1:33" ht="14.25">
      <c r="A30" s="1" t="s">
        <v>91</v>
      </c>
      <c r="B30" s="1" t="s">
        <v>92</v>
      </c>
      <c r="C30" s="1" t="s">
        <v>42</v>
      </c>
      <c r="D30" s="1">
        <v>63.38</v>
      </c>
      <c r="E30" s="1"/>
      <c r="F30" s="1"/>
      <c r="G30" s="1">
        <v>8</v>
      </c>
      <c r="H30" s="1">
        <v>55.38</v>
      </c>
      <c r="I30" s="1"/>
      <c r="J30" s="2"/>
      <c r="K30" s="1"/>
      <c r="L30" s="1">
        <v>24</v>
      </c>
      <c r="M30" s="1">
        <v>-2</v>
      </c>
      <c r="N30" s="1">
        <v>-10</v>
      </c>
      <c r="O30" s="1">
        <v>-5</v>
      </c>
      <c r="P30" s="1">
        <v>-1.5</v>
      </c>
      <c r="Q30" s="1">
        <v>0</v>
      </c>
      <c r="R30" s="1">
        <v>-1.6</v>
      </c>
      <c r="S30" s="3">
        <v>-20.1</v>
      </c>
      <c r="T30" s="1">
        <v>13</v>
      </c>
      <c r="U30" s="1">
        <v>11</v>
      </c>
      <c r="V30" s="1">
        <v>24</v>
      </c>
      <c r="W30" s="1">
        <f t="shared" si="0"/>
        <v>108</v>
      </c>
      <c r="X30" s="1">
        <f t="shared" si="1"/>
        <v>380.64</v>
      </c>
      <c r="Y30" s="1">
        <f t="shared" si="2"/>
        <v>351.36</v>
      </c>
      <c r="Z30" s="27">
        <f t="shared" si="3"/>
        <v>304.13136</v>
      </c>
      <c r="AA30" s="27">
        <f t="shared" si="4"/>
        <v>76.50864000000001</v>
      </c>
      <c r="AB30" s="27">
        <f t="shared" si="5"/>
        <v>16842.7947168</v>
      </c>
      <c r="AC30" s="27">
        <f t="shared" si="6"/>
        <v>16842.7947168</v>
      </c>
      <c r="AD30" s="27">
        <f t="shared" si="7"/>
        <v>168.427947168</v>
      </c>
      <c r="AE30" s="27">
        <f t="shared" si="8"/>
        <v>17011.222663967998</v>
      </c>
      <c r="AF30" s="1"/>
      <c r="AG30" s="1"/>
    </row>
    <row r="31" spans="1:33" ht="14.25">
      <c r="A31" s="1" t="s">
        <v>93</v>
      </c>
      <c r="B31" s="1" t="s">
        <v>94</v>
      </c>
      <c r="C31" s="1" t="s">
        <v>42</v>
      </c>
      <c r="D31" s="1">
        <v>63.38</v>
      </c>
      <c r="E31" s="1">
        <v>40.89</v>
      </c>
      <c r="F31" s="1">
        <v>39.11</v>
      </c>
      <c r="G31" s="1">
        <v>4</v>
      </c>
      <c r="H31" s="1">
        <v>35.11</v>
      </c>
      <c r="I31" s="1">
        <v>24.27</v>
      </c>
      <c r="J31" s="2">
        <v>364</v>
      </c>
      <c r="K31" s="1">
        <f>I31*J31</f>
        <v>8834.28</v>
      </c>
      <c r="L31" s="1">
        <v>24</v>
      </c>
      <c r="M31" s="1">
        <v>-2</v>
      </c>
      <c r="N31" s="1">
        <v>-10</v>
      </c>
      <c r="O31" s="1">
        <v>-5</v>
      </c>
      <c r="P31" s="1">
        <v>-1.5</v>
      </c>
      <c r="Q31" s="1">
        <v>-2</v>
      </c>
      <c r="R31" s="1">
        <v>-1.6</v>
      </c>
      <c r="S31" s="3">
        <v>-22.1</v>
      </c>
      <c r="T31" s="1">
        <v>14</v>
      </c>
      <c r="U31" s="1">
        <v>7</v>
      </c>
      <c r="V31" s="1">
        <v>21</v>
      </c>
      <c r="W31" s="1">
        <f t="shared" si="0"/>
        <v>94.5</v>
      </c>
      <c r="X31" s="1">
        <f t="shared" si="1"/>
        <v>387.66</v>
      </c>
      <c r="Y31" s="1">
        <f t="shared" si="2"/>
        <v>357.84</v>
      </c>
      <c r="Z31" s="27">
        <f t="shared" si="3"/>
        <v>301.98714</v>
      </c>
      <c r="AA31" s="27">
        <f t="shared" si="4"/>
        <v>85.67286000000001</v>
      </c>
      <c r="AB31" s="27">
        <f t="shared" si="5"/>
        <v>10602.7684854</v>
      </c>
      <c r="AC31" s="27">
        <f t="shared" si="6"/>
        <v>19437.048485400002</v>
      </c>
      <c r="AD31" s="27">
        <f t="shared" si="7"/>
        <v>194.37048485400004</v>
      </c>
      <c r="AE31" s="27">
        <f t="shared" si="8"/>
        <v>19631.418970254002</v>
      </c>
      <c r="AF31" s="1" t="s">
        <v>278</v>
      </c>
      <c r="AG31" s="1"/>
    </row>
    <row r="32" spans="1:33" ht="15">
      <c r="A32" s="1" t="s">
        <v>95</v>
      </c>
      <c r="B32" s="1" t="s">
        <v>96</v>
      </c>
      <c r="C32" s="1" t="s">
        <v>97</v>
      </c>
      <c r="D32" s="1">
        <v>87.4</v>
      </c>
      <c r="E32" s="1">
        <v>101.51</v>
      </c>
      <c r="F32" s="1"/>
      <c r="G32" s="1"/>
      <c r="H32" s="1"/>
      <c r="I32" s="1">
        <v>87.4</v>
      </c>
      <c r="J32" s="2">
        <v>364</v>
      </c>
      <c r="K32" s="1">
        <f>I32*J32</f>
        <v>31813.600000000002</v>
      </c>
      <c r="L32" s="1">
        <v>24</v>
      </c>
      <c r="M32" s="1">
        <v>-2</v>
      </c>
      <c r="N32" s="1">
        <v>-10</v>
      </c>
      <c r="O32" s="1">
        <v>-5</v>
      </c>
      <c r="P32" s="1">
        <v>-3</v>
      </c>
      <c r="Q32" s="1">
        <v>0</v>
      </c>
      <c r="R32" s="1">
        <v>-1.6</v>
      </c>
      <c r="S32" s="3">
        <v>-21.6</v>
      </c>
      <c r="T32" s="1">
        <v>15</v>
      </c>
      <c r="U32" s="1">
        <v>14</v>
      </c>
      <c r="V32" s="1">
        <v>29</v>
      </c>
      <c r="W32" s="1">
        <f t="shared" si="0"/>
        <v>130.5</v>
      </c>
      <c r="X32" s="1">
        <f t="shared" si="1"/>
        <v>368.94</v>
      </c>
      <c r="Y32" s="1">
        <f t="shared" si="2"/>
        <v>340.56</v>
      </c>
      <c r="Z32" s="27">
        <f t="shared" si="3"/>
        <v>289.24896</v>
      </c>
      <c r="AA32" s="27">
        <f t="shared" si="4"/>
        <v>79.69103999999999</v>
      </c>
      <c r="AB32" s="27">
        <f t="shared" si="5"/>
        <v>0</v>
      </c>
      <c r="AC32" s="27">
        <f t="shared" si="6"/>
        <v>31813.600000000002</v>
      </c>
      <c r="AD32" s="27">
        <f t="shared" si="7"/>
        <v>318.136</v>
      </c>
      <c r="AE32" s="27">
        <f t="shared" si="8"/>
        <v>32131.736</v>
      </c>
      <c r="AF32" s="1" t="s">
        <v>279</v>
      </c>
      <c r="AG32" s="1"/>
    </row>
    <row r="33" spans="1:33" ht="14.25">
      <c r="A33" s="1" t="s">
        <v>98</v>
      </c>
      <c r="B33" s="1" t="s">
        <v>99</v>
      </c>
      <c r="C33" s="1" t="s">
        <v>100</v>
      </c>
      <c r="D33" s="1">
        <v>61.41</v>
      </c>
      <c r="E33" s="1"/>
      <c r="F33" s="1"/>
      <c r="G33" s="1">
        <v>8</v>
      </c>
      <c r="H33" s="1">
        <v>53.41</v>
      </c>
      <c r="I33" s="1"/>
      <c r="J33" s="2"/>
      <c r="K33" s="1"/>
      <c r="L33" s="1">
        <v>24</v>
      </c>
      <c r="M33" s="1">
        <v>-2</v>
      </c>
      <c r="N33" s="1">
        <v>-10</v>
      </c>
      <c r="O33" s="1">
        <v>-5</v>
      </c>
      <c r="P33" s="1">
        <v>-2</v>
      </c>
      <c r="Q33" s="1">
        <v>-2</v>
      </c>
      <c r="R33" s="1">
        <v>-1.6</v>
      </c>
      <c r="S33" s="3">
        <v>-22.6</v>
      </c>
      <c r="T33" s="1">
        <v>7</v>
      </c>
      <c r="U33" s="1">
        <v>5</v>
      </c>
      <c r="V33" s="1">
        <v>12</v>
      </c>
      <c r="W33" s="1">
        <f t="shared" si="0"/>
        <v>54</v>
      </c>
      <c r="X33" s="1">
        <f t="shared" si="1"/>
        <v>408.72</v>
      </c>
      <c r="Y33" s="1">
        <f t="shared" si="2"/>
        <v>377.28</v>
      </c>
      <c r="Z33" s="27">
        <f t="shared" si="3"/>
        <v>316.34928</v>
      </c>
      <c r="AA33" s="27">
        <f t="shared" si="4"/>
        <v>92.37072</v>
      </c>
      <c r="AB33" s="27">
        <f t="shared" si="5"/>
        <v>16896.2150448</v>
      </c>
      <c r="AC33" s="27">
        <f t="shared" si="6"/>
        <v>16896.2150448</v>
      </c>
      <c r="AD33" s="27">
        <f t="shared" si="7"/>
        <v>168.962150448</v>
      </c>
      <c r="AE33" s="27">
        <f t="shared" si="8"/>
        <v>17065.177195247998</v>
      </c>
      <c r="AF33" s="1"/>
      <c r="AG33" s="1"/>
    </row>
    <row r="34" spans="1:33" ht="14.25">
      <c r="A34" s="1" t="s">
        <v>101</v>
      </c>
      <c r="B34" s="1" t="s">
        <v>102</v>
      </c>
      <c r="C34" s="1" t="s">
        <v>42</v>
      </c>
      <c r="D34" s="1">
        <v>63.38</v>
      </c>
      <c r="E34" s="1"/>
      <c r="F34" s="1"/>
      <c r="G34" s="1">
        <v>8</v>
      </c>
      <c r="H34" s="1">
        <v>55.38</v>
      </c>
      <c r="I34" s="1"/>
      <c r="J34" s="2"/>
      <c r="K34" s="1"/>
      <c r="L34" s="1">
        <v>24</v>
      </c>
      <c r="M34" s="1">
        <v>-2</v>
      </c>
      <c r="N34" s="1">
        <v>-10</v>
      </c>
      <c r="O34" s="1">
        <v>0</v>
      </c>
      <c r="P34" s="1">
        <v>-0.5</v>
      </c>
      <c r="Q34" s="1">
        <v>0</v>
      </c>
      <c r="R34" s="1">
        <v>-1.6</v>
      </c>
      <c r="S34" s="3">
        <v>-14.1</v>
      </c>
      <c r="T34" s="1">
        <v>11</v>
      </c>
      <c r="U34" s="1">
        <v>11</v>
      </c>
      <c r="V34" s="1">
        <v>22</v>
      </c>
      <c r="W34" s="1">
        <f t="shared" si="0"/>
        <v>99</v>
      </c>
      <c r="X34" s="1">
        <f t="shared" si="1"/>
        <v>385.32</v>
      </c>
      <c r="Y34" s="1">
        <f t="shared" si="2"/>
        <v>355.68</v>
      </c>
      <c r="Z34" s="27">
        <f t="shared" si="3"/>
        <v>330.98987999999997</v>
      </c>
      <c r="AA34" s="27">
        <f t="shared" si="4"/>
        <v>54.33012000000002</v>
      </c>
      <c r="AB34" s="27">
        <f t="shared" si="5"/>
        <v>18330.2195544</v>
      </c>
      <c r="AC34" s="27">
        <f t="shared" si="6"/>
        <v>18330.2195544</v>
      </c>
      <c r="AD34" s="27">
        <f t="shared" si="7"/>
        <v>183.302195544</v>
      </c>
      <c r="AE34" s="27">
        <f t="shared" si="8"/>
        <v>18513.521749944</v>
      </c>
      <c r="AF34" s="1"/>
      <c r="AG34" s="1"/>
    </row>
    <row r="35" spans="1:33" ht="14.25">
      <c r="A35" s="1" t="s">
        <v>103</v>
      </c>
      <c r="B35" s="1" t="s">
        <v>104</v>
      </c>
      <c r="C35" s="1" t="s">
        <v>42</v>
      </c>
      <c r="D35" s="1">
        <v>63.38</v>
      </c>
      <c r="E35" s="1"/>
      <c r="F35" s="1"/>
      <c r="G35" s="1">
        <v>8</v>
      </c>
      <c r="H35" s="1">
        <v>55.38</v>
      </c>
      <c r="I35" s="1"/>
      <c r="J35" s="2"/>
      <c r="K35" s="1"/>
      <c r="L35" s="1">
        <v>24</v>
      </c>
      <c r="M35" s="1">
        <v>-2</v>
      </c>
      <c r="N35" s="1">
        <v>-10</v>
      </c>
      <c r="O35" s="1">
        <v>-5</v>
      </c>
      <c r="P35" s="1">
        <v>-0.5</v>
      </c>
      <c r="Q35" s="1">
        <v>0</v>
      </c>
      <c r="R35" s="1">
        <v>-1.6</v>
      </c>
      <c r="S35" s="3">
        <v>-19.1</v>
      </c>
      <c r="T35" s="1">
        <v>1</v>
      </c>
      <c r="U35" s="1"/>
      <c r="V35" s="1">
        <v>1</v>
      </c>
      <c r="W35" s="1">
        <f t="shared" si="0"/>
        <v>4.5</v>
      </c>
      <c r="X35" s="1">
        <f t="shared" si="1"/>
        <v>434.46000000000004</v>
      </c>
      <c r="Y35" s="1">
        <f t="shared" si="2"/>
        <v>401.03999999999996</v>
      </c>
      <c r="Z35" s="27">
        <f t="shared" si="3"/>
        <v>351.47814</v>
      </c>
      <c r="AA35" s="27">
        <f t="shared" si="4"/>
        <v>82.98186000000004</v>
      </c>
      <c r="AB35" s="27">
        <f t="shared" si="5"/>
        <v>19464.8593932</v>
      </c>
      <c r="AC35" s="27">
        <f t="shared" si="6"/>
        <v>19464.8593932</v>
      </c>
      <c r="AD35" s="27">
        <f t="shared" si="7"/>
        <v>194.648593932</v>
      </c>
      <c r="AE35" s="27">
        <f t="shared" si="8"/>
        <v>19659.507987132</v>
      </c>
      <c r="AF35" s="1"/>
      <c r="AG35" s="1"/>
    </row>
    <row r="36" spans="1:33" ht="14.25">
      <c r="A36" s="1" t="s">
        <v>105</v>
      </c>
      <c r="B36" s="1" t="s">
        <v>106</v>
      </c>
      <c r="C36" s="1" t="s">
        <v>70</v>
      </c>
      <c r="D36" s="1">
        <v>71.88</v>
      </c>
      <c r="E36" s="1"/>
      <c r="F36" s="1"/>
      <c r="G36" s="1">
        <v>8</v>
      </c>
      <c r="H36" s="1">
        <v>63.88</v>
      </c>
      <c r="I36" s="1"/>
      <c r="J36" s="2"/>
      <c r="K36" s="1"/>
      <c r="L36" s="1">
        <v>18</v>
      </c>
      <c r="M36" s="1">
        <v>-2</v>
      </c>
      <c r="N36" s="1">
        <v>-6</v>
      </c>
      <c r="O36" s="1">
        <v>-2</v>
      </c>
      <c r="P36" s="1">
        <v>-1</v>
      </c>
      <c r="Q36" s="1">
        <v>0</v>
      </c>
      <c r="R36" s="1">
        <v>-0.8</v>
      </c>
      <c r="S36" s="3">
        <v>-11.8</v>
      </c>
      <c r="T36" s="1">
        <v>11</v>
      </c>
      <c r="U36" s="1">
        <v>8</v>
      </c>
      <c r="V36" s="1">
        <v>19</v>
      </c>
      <c r="W36" s="1">
        <f t="shared" si="0"/>
        <v>85.5</v>
      </c>
      <c r="X36" s="1">
        <f t="shared" si="1"/>
        <v>482.88</v>
      </c>
      <c r="Y36" s="1">
        <f t="shared" si="2"/>
        <v>271.62</v>
      </c>
      <c r="Z36" s="27">
        <f t="shared" si="3"/>
        <v>425.90015999999997</v>
      </c>
      <c r="AA36" s="27">
        <f t="shared" si="4"/>
        <v>56.979840000000024</v>
      </c>
      <c r="AB36" s="27">
        <f t="shared" si="5"/>
        <v>27206.5022208</v>
      </c>
      <c r="AC36" s="27">
        <f t="shared" si="6"/>
        <v>27206.5022208</v>
      </c>
      <c r="AD36" s="27">
        <f t="shared" si="7"/>
        <v>272.065022208</v>
      </c>
      <c r="AE36" s="27">
        <f t="shared" si="8"/>
        <v>27478.567243008</v>
      </c>
      <c r="AF36" s="1"/>
      <c r="AG36" s="1"/>
    </row>
    <row r="37" spans="1:33" ht="14.25">
      <c r="A37" s="1" t="s">
        <v>107</v>
      </c>
      <c r="B37" s="1" t="s">
        <v>108</v>
      </c>
      <c r="C37" s="1" t="s">
        <v>70</v>
      </c>
      <c r="D37" s="1">
        <v>72.31</v>
      </c>
      <c r="E37" s="1">
        <v>54.44</v>
      </c>
      <c r="F37" s="1">
        <v>25.56</v>
      </c>
      <c r="G37" s="1">
        <v>4</v>
      </c>
      <c r="H37" s="1">
        <v>21.56</v>
      </c>
      <c r="I37" s="1">
        <v>46.76</v>
      </c>
      <c r="J37" s="2">
        <v>576</v>
      </c>
      <c r="K37" s="1">
        <f>I37*J37</f>
        <v>26933.76</v>
      </c>
      <c r="L37" s="1">
        <v>18</v>
      </c>
      <c r="M37" s="1">
        <v>-2</v>
      </c>
      <c r="N37" s="1">
        <v>-6</v>
      </c>
      <c r="O37" s="1">
        <v>-2</v>
      </c>
      <c r="P37" s="1">
        <v>-1</v>
      </c>
      <c r="Q37" s="1">
        <v>0</v>
      </c>
      <c r="R37" s="1">
        <v>-0.8</v>
      </c>
      <c r="S37" s="3">
        <v>-11.8</v>
      </c>
      <c r="T37" s="1">
        <v>16</v>
      </c>
      <c r="U37" s="1">
        <v>16</v>
      </c>
      <c r="V37" s="1">
        <v>32</v>
      </c>
      <c r="W37" s="1">
        <f t="shared" si="0"/>
        <v>144</v>
      </c>
      <c r="X37" s="1">
        <f t="shared" si="1"/>
        <v>445.44</v>
      </c>
      <c r="Y37" s="1">
        <f t="shared" si="2"/>
        <v>250.56</v>
      </c>
      <c r="Z37" s="27">
        <f t="shared" si="3"/>
        <v>392.87808</v>
      </c>
      <c r="AA37" s="27">
        <f t="shared" si="4"/>
        <v>52.561919999999986</v>
      </c>
      <c r="AB37" s="27">
        <f t="shared" si="5"/>
        <v>8470.4514048</v>
      </c>
      <c r="AC37" s="27">
        <f t="shared" si="6"/>
        <v>35404.2114048</v>
      </c>
      <c r="AD37" s="27">
        <f t="shared" si="7"/>
        <v>354.04211404800003</v>
      </c>
      <c r="AE37" s="27">
        <f t="shared" si="8"/>
        <v>35758.253518848</v>
      </c>
      <c r="AF37" s="1" t="s">
        <v>280</v>
      </c>
      <c r="AG37" s="1"/>
    </row>
    <row r="38" spans="1:33" ht="14.25">
      <c r="A38" s="1" t="s">
        <v>109</v>
      </c>
      <c r="B38" s="1" t="s">
        <v>110</v>
      </c>
      <c r="C38" s="1" t="s">
        <v>70</v>
      </c>
      <c r="D38" s="1">
        <v>72.31</v>
      </c>
      <c r="E38" s="1">
        <v>54.15</v>
      </c>
      <c r="F38" s="1">
        <v>25.85</v>
      </c>
      <c r="G38" s="1">
        <v>4</v>
      </c>
      <c r="H38" s="1">
        <v>21.85</v>
      </c>
      <c r="I38" s="1">
        <v>46.46</v>
      </c>
      <c r="J38" s="2">
        <v>448</v>
      </c>
      <c r="K38" s="1">
        <f>I38*J38</f>
        <v>20814.08</v>
      </c>
      <c r="L38" s="1">
        <v>18</v>
      </c>
      <c r="M38" s="1">
        <v>-2</v>
      </c>
      <c r="N38" s="1">
        <v>-6</v>
      </c>
      <c r="O38" s="1">
        <v>-6</v>
      </c>
      <c r="P38" s="1">
        <v>-1</v>
      </c>
      <c r="Q38" s="1">
        <v>0</v>
      </c>
      <c r="R38" s="1">
        <v>-0.8</v>
      </c>
      <c r="S38" s="3">
        <v>-15.8</v>
      </c>
      <c r="T38" s="1">
        <v>11</v>
      </c>
      <c r="U38" s="1">
        <v>15</v>
      </c>
      <c r="V38" s="1">
        <v>16</v>
      </c>
      <c r="W38" s="1">
        <f t="shared" si="0"/>
        <v>72</v>
      </c>
      <c r="X38" s="1">
        <f t="shared" si="1"/>
        <v>491.52</v>
      </c>
      <c r="Y38" s="1">
        <f t="shared" si="2"/>
        <v>276.48</v>
      </c>
      <c r="Z38" s="27">
        <f t="shared" si="3"/>
        <v>413.85983999999996</v>
      </c>
      <c r="AA38" s="27">
        <f t="shared" si="4"/>
        <v>77.66016000000002</v>
      </c>
      <c r="AB38" s="27">
        <f t="shared" si="5"/>
        <v>9042.837504</v>
      </c>
      <c r="AC38" s="27">
        <f t="shared" si="6"/>
        <v>29856.917504</v>
      </c>
      <c r="AD38" s="27">
        <f t="shared" si="7"/>
        <v>298.56917504</v>
      </c>
      <c r="AE38" s="27">
        <f t="shared" si="8"/>
        <v>30155.48667904</v>
      </c>
      <c r="AF38" s="1" t="s">
        <v>281</v>
      </c>
      <c r="AG38" s="1"/>
    </row>
    <row r="39" spans="1:33" ht="14.25">
      <c r="A39" s="1" t="s">
        <v>111</v>
      </c>
      <c r="B39" s="1" t="s">
        <v>112</v>
      </c>
      <c r="C39" s="1" t="s">
        <v>70</v>
      </c>
      <c r="D39" s="1">
        <v>72.31</v>
      </c>
      <c r="E39" s="1">
        <v>88</v>
      </c>
      <c r="F39" s="1"/>
      <c r="G39" s="1"/>
      <c r="H39" s="1"/>
      <c r="I39" s="1">
        <v>72.31</v>
      </c>
      <c r="J39" s="2">
        <v>576</v>
      </c>
      <c r="K39" s="1">
        <f>I39*J39</f>
        <v>41650.56</v>
      </c>
      <c r="L39" s="1">
        <v>18</v>
      </c>
      <c r="M39" s="1">
        <v>-2</v>
      </c>
      <c r="N39" s="1">
        <v>-6</v>
      </c>
      <c r="O39" s="1">
        <v>-2</v>
      </c>
      <c r="P39" s="1">
        <v>-1</v>
      </c>
      <c r="Q39" s="1">
        <v>0</v>
      </c>
      <c r="R39" s="1">
        <v>-0.8</v>
      </c>
      <c r="S39" s="3">
        <v>-11.8</v>
      </c>
      <c r="T39" s="1">
        <v>12</v>
      </c>
      <c r="U39" s="1">
        <v>16</v>
      </c>
      <c r="V39" s="1">
        <v>28</v>
      </c>
      <c r="W39" s="1">
        <f t="shared" si="0"/>
        <v>126</v>
      </c>
      <c r="X39" s="1">
        <f t="shared" si="1"/>
        <v>456.96000000000004</v>
      </c>
      <c r="Y39" s="1">
        <f t="shared" si="2"/>
        <v>257.03999999999996</v>
      </c>
      <c r="Z39" s="27">
        <f t="shared" si="3"/>
        <v>403.03872</v>
      </c>
      <c r="AA39" s="27">
        <f t="shared" si="4"/>
        <v>53.921280000000024</v>
      </c>
      <c r="AB39" s="27">
        <f t="shared" si="5"/>
        <v>0</v>
      </c>
      <c r="AC39" s="27">
        <f t="shared" si="6"/>
        <v>41650.56</v>
      </c>
      <c r="AD39" s="27">
        <f t="shared" si="7"/>
        <v>416.50559999999996</v>
      </c>
      <c r="AE39" s="27">
        <f t="shared" si="8"/>
        <v>42067.065599999994</v>
      </c>
      <c r="AF39" s="1" t="s">
        <v>282</v>
      </c>
      <c r="AG39" s="1"/>
    </row>
    <row r="40" spans="1:33" ht="14.25">
      <c r="A40" s="1" t="s">
        <v>113</v>
      </c>
      <c r="B40" s="1" t="s">
        <v>114</v>
      </c>
      <c r="C40" s="1" t="s">
        <v>70</v>
      </c>
      <c r="D40" s="1">
        <v>71.88</v>
      </c>
      <c r="E40" s="1"/>
      <c r="F40" s="1"/>
      <c r="G40" s="1">
        <v>8</v>
      </c>
      <c r="H40" s="1">
        <v>63.88</v>
      </c>
      <c r="I40" s="1"/>
      <c r="J40" s="2"/>
      <c r="K40" s="1"/>
      <c r="L40" s="1">
        <v>18</v>
      </c>
      <c r="M40" s="1">
        <v>-2</v>
      </c>
      <c r="N40" s="1">
        <v>-6</v>
      </c>
      <c r="O40" s="1">
        <v>-6</v>
      </c>
      <c r="P40" s="1">
        <v>-1</v>
      </c>
      <c r="Q40" s="1">
        <v>0</v>
      </c>
      <c r="R40" s="1">
        <v>-0.8</v>
      </c>
      <c r="S40" s="3">
        <v>-15.8</v>
      </c>
      <c r="T40" s="1">
        <v>18</v>
      </c>
      <c r="U40" s="1">
        <v>21</v>
      </c>
      <c r="V40" s="1">
        <v>39</v>
      </c>
      <c r="W40" s="1">
        <f t="shared" si="0"/>
        <v>175.5</v>
      </c>
      <c r="X40" s="1">
        <f t="shared" si="1"/>
        <v>425.28000000000003</v>
      </c>
      <c r="Y40" s="1">
        <f t="shared" si="2"/>
        <v>239.21999999999997</v>
      </c>
      <c r="Z40" s="27">
        <f t="shared" si="3"/>
        <v>358.08576</v>
      </c>
      <c r="AA40" s="27">
        <f t="shared" si="4"/>
        <v>67.19424000000004</v>
      </c>
      <c r="AB40" s="27">
        <f t="shared" si="5"/>
        <v>22874.5183488</v>
      </c>
      <c r="AC40" s="27">
        <f t="shared" si="6"/>
        <v>22874.5183488</v>
      </c>
      <c r="AD40" s="27">
        <f t="shared" si="7"/>
        <v>228.745183488</v>
      </c>
      <c r="AE40" s="27">
        <f t="shared" si="8"/>
        <v>23103.263532288</v>
      </c>
      <c r="AF40" s="1"/>
      <c r="AG40" s="1"/>
    </row>
    <row r="41" spans="1:33" ht="14.25">
      <c r="A41" s="1" t="s">
        <v>115</v>
      </c>
      <c r="B41" s="1" t="s">
        <v>116</v>
      </c>
      <c r="C41" s="1" t="s">
        <v>70</v>
      </c>
      <c r="D41" s="1">
        <v>73.23</v>
      </c>
      <c r="E41" s="1"/>
      <c r="F41" s="1"/>
      <c r="G41" s="1">
        <v>8</v>
      </c>
      <c r="H41" s="1">
        <v>65.23</v>
      </c>
      <c r="I41" s="1"/>
      <c r="J41" s="2"/>
      <c r="K41" s="1"/>
      <c r="L41" s="1">
        <v>18</v>
      </c>
      <c r="M41" s="1">
        <v>-2</v>
      </c>
      <c r="N41" s="1">
        <v>-6</v>
      </c>
      <c r="O41" s="1">
        <v>-2</v>
      </c>
      <c r="P41" s="1">
        <v>-1</v>
      </c>
      <c r="Q41" s="1">
        <v>-2</v>
      </c>
      <c r="R41" s="1">
        <v>-0.8</v>
      </c>
      <c r="S41" s="3">
        <v>-13.8</v>
      </c>
      <c r="T41" s="1">
        <v>14</v>
      </c>
      <c r="U41" s="1">
        <v>15</v>
      </c>
      <c r="V41" s="1">
        <v>29</v>
      </c>
      <c r="W41" s="1">
        <f t="shared" si="0"/>
        <v>130.5</v>
      </c>
      <c r="X41" s="1">
        <f t="shared" si="1"/>
        <v>454.08</v>
      </c>
      <c r="Y41" s="1">
        <f t="shared" si="2"/>
        <v>255.42000000000002</v>
      </c>
      <c r="Z41" s="27">
        <f t="shared" si="3"/>
        <v>391.41695999999996</v>
      </c>
      <c r="AA41" s="27">
        <f t="shared" si="4"/>
        <v>62.663040000000024</v>
      </c>
      <c r="AB41" s="27">
        <f t="shared" si="5"/>
        <v>25532.1283008</v>
      </c>
      <c r="AC41" s="27">
        <f t="shared" si="6"/>
        <v>25532.1283008</v>
      </c>
      <c r="AD41" s="27">
        <f t="shared" si="7"/>
        <v>255.321283008</v>
      </c>
      <c r="AE41" s="27">
        <f t="shared" si="8"/>
        <v>25787.449583808</v>
      </c>
      <c r="AF41" s="1"/>
      <c r="AG41" s="1"/>
    </row>
    <row r="42" spans="1:33" ht="14.25">
      <c r="A42" s="1" t="s">
        <v>117</v>
      </c>
      <c r="B42" s="1" t="s">
        <v>118</v>
      </c>
      <c r="C42" s="1" t="s">
        <v>70</v>
      </c>
      <c r="D42" s="1">
        <v>72.31</v>
      </c>
      <c r="E42" s="1"/>
      <c r="F42" s="1"/>
      <c r="G42" s="1">
        <v>8</v>
      </c>
      <c r="H42" s="1">
        <v>64.31</v>
      </c>
      <c r="I42" s="1"/>
      <c r="J42" s="2"/>
      <c r="K42" s="1"/>
      <c r="L42" s="1">
        <v>18</v>
      </c>
      <c r="M42" s="1">
        <v>-2</v>
      </c>
      <c r="N42" s="1">
        <v>-6</v>
      </c>
      <c r="O42" s="1">
        <v>-6</v>
      </c>
      <c r="P42" s="1">
        <v>-1</v>
      </c>
      <c r="Q42" s="1">
        <v>0</v>
      </c>
      <c r="R42" s="1">
        <v>-0.8</v>
      </c>
      <c r="S42" s="3">
        <v>-15.8</v>
      </c>
      <c r="T42" s="1">
        <v>13</v>
      </c>
      <c r="U42" s="1">
        <v>11</v>
      </c>
      <c r="V42" s="1">
        <v>24</v>
      </c>
      <c r="W42" s="1">
        <f t="shared" si="0"/>
        <v>108</v>
      </c>
      <c r="X42" s="1">
        <f t="shared" si="1"/>
        <v>468.48</v>
      </c>
      <c r="Y42" s="1">
        <f t="shared" si="2"/>
        <v>263.52</v>
      </c>
      <c r="Z42" s="27">
        <f t="shared" si="3"/>
        <v>394.46016</v>
      </c>
      <c r="AA42" s="27">
        <f t="shared" si="4"/>
        <v>74.01984000000004</v>
      </c>
      <c r="AB42" s="27">
        <f t="shared" si="5"/>
        <v>25367.7328896</v>
      </c>
      <c r="AC42" s="27">
        <f t="shared" si="6"/>
        <v>25367.7328896</v>
      </c>
      <c r="AD42" s="27">
        <f t="shared" si="7"/>
        <v>253.677328896</v>
      </c>
      <c r="AE42" s="27">
        <f t="shared" si="8"/>
        <v>25621.410218496</v>
      </c>
      <c r="AF42" s="1"/>
      <c r="AG42" s="1"/>
    </row>
    <row r="43" spans="1:33" ht="14.25">
      <c r="A43" s="1" t="s">
        <v>119</v>
      </c>
      <c r="B43" s="1" t="s">
        <v>120</v>
      </c>
      <c r="C43" s="1" t="s">
        <v>63</v>
      </c>
      <c r="D43" s="1">
        <v>56.6</v>
      </c>
      <c r="E43" s="1"/>
      <c r="F43" s="1"/>
      <c r="G43" s="1">
        <v>8</v>
      </c>
      <c r="H43" s="1">
        <v>48.6</v>
      </c>
      <c r="I43" s="1"/>
      <c r="J43" s="2"/>
      <c r="K43" s="1"/>
      <c r="L43" s="1">
        <v>13</v>
      </c>
      <c r="M43" s="1">
        <v>-4</v>
      </c>
      <c r="N43" s="1">
        <v>-2</v>
      </c>
      <c r="O43" s="1">
        <v>0</v>
      </c>
      <c r="P43" s="1">
        <v>0</v>
      </c>
      <c r="Q43" s="1">
        <v>0</v>
      </c>
      <c r="R43" s="1">
        <v>-0.8</v>
      </c>
      <c r="S43" s="3">
        <v>-6.8</v>
      </c>
      <c r="T43" s="1">
        <v>15</v>
      </c>
      <c r="U43" s="1">
        <v>7.5</v>
      </c>
      <c r="V43" s="1">
        <v>22.5</v>
      </c>
      <c r="W43" s="1">
        <f t="shared" si="0"/>
        <v>101.25</v>
      </c>
      <c r="X43" s="1">
        <f t="shared" si="1"/>
        <v>546.675</v>
      </c>
      <c r="Y43" s="1">
        <f t="shared" si="2"/>
        <v>192.07500000000005</v>
      </c>
      <c r="Z43" s="27">
        <f t="shared" si="3"/>
        <v>509.50109999999995</v>
      </c>
      <c r="AA43" s="27">
        <f t="shared" si="4"/>
        <v>37.1739</v>
      </c>
      <c r="AB43" s="27">
        <f t="shared" si="5"/>
        <v>24761.75346</v>
      </c>
      <c r="AC43" s="27">
        <f t="shared" si="6"/>
        <v>24761.75346</v>
      </c>
      <c r="AD43" s="27">
        <f t="shared" si="7"/>
        <v>247.6175346</v>
      </c>
      <c r="AE43" s="27">
        <f t="shared" si="8"/>
        <v>25009.3709946</v>
      </c>
      <c r="AF43" s="1"/>
      <c r="AG43" s="1"/>
    </row>
    <row r="44" spans="1:33" ht="14.25">
      <c r="A44" s="1" t="s">
        <v>121</v>
      </c>
      <c r="B44" s="1" t="s">
        <v>122</v>
      </c>
      <c r="C44" s="1" t="s">
        <v>63</v>
      </c>
      <c r="D44" s="1">
        <v>56.6</v>
      </c>
      <c r="E44" s="1"/>
      <c r="F44" s="1"/>
      <c r="G44" s="1">
        <v>8</v>
      </c>
      <c r="H44" s="1">
        <v>48.6</v>
      </c>
      <c r="I44" s="1"/>
      <c r="J44" s="2"/>
      <c r="K44" s="1"/>
      <c r="L44" s="1">
        <v>13</v>
      </c>
      <c r="M44" s="1">
        <v>-4</v>
      </c>
      <c r="N44" s="1">
        <v>-2</v>
      </c>
      <c r="O44" s="1">
        <v>-6</v>
      </c>
      <c r="P44" s="1">
        <v>0</v>
      </c>
      <c r="Q44" s="1">
        <v>0</v>
      </c>
      <c r="R44" s="1">
        <v>-0.8</v>
      </c>
      <c r="S44" s="3">
        <v>-12.8</v>
      </c>
      <c r="T44" s="1">
        <v>5</v>
      </c>
      <c r="U44" s="1">
        <v>8</v>
      </c>
      <c r="V44" s="1">
        <v>13</v>
      </c>
      <c r="W44" s="1">
        <f t="shared" si="0"/>
        <v>58.5</v>
      </c>
      <c r="X44" s="1">
        <f t="shared" si="1"/>
        <v>578.31</v>
      </c>
      <c r="Y44" s="1">
        <f t="shared" si="2"/>
        <v>203.19000000000005</v>
      </c>
      <c r="Z44" s="27">
        <f t="shared" si="3"/>
        <v>504.28631999999993</v>
      </c>
      <c r="AA44" s="27">
        <f t="shared" si="4"/>
        <v>74.02368000000001</v>
      </c>
      <c r="AB44" s="27">
        <f t="shared" si="5"/>
        <v>24508.315152</v>
      </c>
      <c r="AC44" s="27">
        <f t="shared" si="6"/>
        <v>24508.315152</v>
      </c>
      <c r="AD44" s="27">
        <f t="shared" si="7"/>
        <v>245.08315152</v>
      </c>
      <c r="AE44" s="27">
        <f t="shared" si="8"/>
        <v>24753.39830352</v>
      </c>
      <c r="AF44" s="1"/>
      <c r="AG44" s="1"/>
    </row>
    <row r="45" spans="1:33" ht="14.25">
      <c r="A45" s="1" t="s">
        <v>123</v>
      </c>
      <c r="B45" s="1" t="s">
        <v>124</v>
      </c>
      <c r="C45" s="1" t="s">
        <v>63</v>
      </c>
      <c r="D45" s="1">
        <v>56.6</v>
      </c>
      <c r="E45" s="1"/>
      <c r="F45" s="1"/>
      <c r="G45" s="1">
        <v>8</v>
      </c>
      <c r="H45" s="1">
        <v>48.6</v>
      </c>
      <c r="I45" s="1"/>
      <c r="J45" s="2"/>
      <c r="K45" s="1"/>
      <c r="L45" s="1">
        <v>13</v>
      </c>
      <c r="M45" s="1">
        <v>-4</v>
      </c>
      <c r="N45" s="1">
        <v>-2</v>
      </c>
      <c r="O45" s="1">
        <v>-6</v>
      </c>
      <c r="P45" s="1">
        <v>0</v>
      </c>
      <c r="Q45" s="1">
        <v>0</v>
      </c>
      <c r="R45" s="1">
        <v>-0.8</v>
      </c>
      <c r="S45" s="3">
        <v>-12.8</v>
      </c>
      <c r="T45" s="1">
        <v>2</v>
      </c>
      <c r="U45" s="1"/>
      <c r="V45" s="1">
        <v>2</v>
      </c>
      <c r="W45" s="1">
        <f t="shared" si="0"/>
        <v>9</v>
      </c>
      <c r="X45" s="1">
        <f t="shared" si="1"/>
        <v>614.9399999999999</v>
      </c>
      <c r="Y45" s="1">
        <f t="shared" si="2"/>
        <v>216.06000000000006</v>
      </c>
      <c r="Z45" s="27">
        <f t="shared" si="3"/>
        <v>536.22768</v>
      </c>
      <c r="AA45" s="27">
        <f t="shared" si="4"/>
        <v>78.71231999999998</v>
      </c>
      <c r="AB45" s="27">
        <f t="shared" si="5"/>
        <v>26060.665247999998</v>
      </c>
      <c r="AC45" s="27">
        <f t="shared" si="6"/>
        <v>26060.665247999998</v>
      </c>
      <c r="AD45" s="27">
        <f t="shared" si="7"/>
        <v>260.60665248</v>
      </c>
      <c r="AE45" s="27">
        <f t="shared" si="8"/>
        <v>26321.27190048</v>
      </c>
      <c r="AF45" s="1"/>
      <c r="AG45" s="1"/>
    </row>
    <row r="46" spans="1:33" ht="14.25">
      <c r="A46" s="1" t="s">
        <v>125</v>
      </c>
      <c r="B46" s="1" t="s">
        <v>126</v>
      </c>
      <c r="C46" s="1" t="s">
        <v>70</v>
      </c>
      <c r="D46" s="1">
        <v>94.92</v>
      </c>
      <c r="E46" s="1"/>
      <c r="F46" s="1"/>
      <c r="G46" s="1">
        <v>8</v>
      </c>
      <c r="H46" s="1">
        <v>86.92</v>
      </c>
      <c r="I46" s="1"/>
      <c r="J46" s="2"/>
      <c r="K46" s="1"/>
      <c r="L46" s="1">
        <v>7</v>
      </c>
      <c r="M46" s="1">
        <v>-4</v>
      </c>
      <c r="N46" s="1">
        <v>-2</v>
      </c>
      <c r="O46" s="1">
        <v>-2</v>
      </c>
      <c r="P46" s="1">
        <v>0</v>
      </c>
      <c r="Q46" s="1">
        <v>0</v>
      </c>
      <c r="R46" s="1">
        <v>-0.8</v>
      </c>
      <c r="S46" s="3">
        <v>-8.8</v>
      </c>
      <c r="T46" s="1">
        <v>5</v>
      </c>
      <c r="U46" s="1"/>
      <c r="V46" s="1">
        <v>5</v>
      </c>
      <c r="W46" s="1">
        <f t="shared" si="0"/>
        <v>22.5</v>
      </c>
      <c r="X46" s="1">
        <f t="shared" si="1"/>
        <v>703.05</v>
      </c>
      <c r="Y46" s="1">
        <f t="shared" si="2"/>
        <v>114.45000000000005</v>
      </c>
      <c r="Z46" s="27">
        <f t="shared" si="3"/>
        <v>641.1816</v>
      </c>
      <c r="AA46" s="27">
        <f t="shared" si="4"/>
        <v>61.86839999999995</v>
      </c>
      <c r="AB46" s="27">
        <f t="shared" si="5"/>
        <v>55731.504672</v>
      </c>
      <c r="AC46" s="27">
        <f t="shared" si="6"/>
        <v>55731.504672</v>
      </c>
      <c r="AD46" s="27">
        <f t="shared" si="7"/>
        <v>557.31504672</v>
      </c>
      <c r="AE46" s="27">
        <f t="shared" si="8"/>
        <v>56288.819718720006</v>
      </c>
      <c r="AF46" s="1"/>
      <c r="AG46" s="1"/>
    </row>
    <row r="47" spans="1:31" s="1" customFormat="1" ht="15">
      <c r="A47" s="4" t="s">
        <v>135</v>
      </c>
      <c r="B47" s="1" t="s">
        <v>136</v>
      </c>
      <c r="C47" s="1" t="s">
        <v>36</v>
      </c>
      <c r="D47" s="5">
        <v>27.77</v>
      </c>
      <c r="G47" s="5">
        <v>3.84</v>
      </c>
      <c r="H47" s="1">
        <v>23.93</v>
      </c>
      <c r="J47" s="2"/>
      <c r="L47" s="1">
        <v>30</v>
      </c>
      <c r="M47" s="1">
        <v>-2</v>
      </c>
      <c r="N47" s="1">
        <v>-14</v>
      </c>
      <c r="O47" s="1">
        <v>-4</v>
      </c>
      <c r="P47" s="1">
        <v>0</v>
      </c>
      <c r="Q47" s="1">
        <v>0</v>
      </c>
      <c r="R47" s="1">
        <v>-2</v>
      </c>
      <c r="S47" s="1">
        <v>-22</v>
      </c>
      <c r="T47" s="5"/>
      <c r="V47" s="1">
        <v>0</v>
      </c>
      <c r="W47" s="1">
        <f t="shared" si="0"/>
        <v>0</v>
      </c>
      <c r="X47" s="1">
        <f t="shared" si="1"/>
        <v>336</v>
      </c>
      <c r="Y47" s="1">
        <f t="shared" si="2"/>
        <v>504</v>
      </c>
      <c r="Z47" s="27">
        <f t="shared" si="3"/>
        <v>262.08</v>
      </c>
      <c r="AA47" s="27">
        <f t="shared" si="4"/>
        <v>73.92000000000002</v>
      </c>
      <c r="AB47" s="27">
        <f t="shared" si="5"/>
        <v>6271.5743999999995</v>
      </c>
      <c r="AC47" s="27">
        <f t="shared" si="6"/>
        <v>6271.5743999999995</v>
      </c>
      <c r="AD47" s="27">
        <f t="shared" si="7"/>
        <v>62.715743999999994</v>
      </c>
      <c r="AE47" s="27">
        <f t="shared" si="8"/>
        <v>6334.290144</v>
      </c>
    </row>
    <row r="48" spans="1:31" s="1" customFormat="1" ht="15">
      <c r="A48" s="4" t="s">
        <v>137</v>
      </c>
      <c r="B48" s="1" t="s">
        <v>138</v>
      </c>
      <c r="C48" s="1" t="s">
        <v>36</v>
      </c>
      <c r="D48" s="5">
        <v>27.77</v>
      </c>
      <c r="G48" s="5">
        <v>3.84</v>
      </c>
      <c r="H48" s="1">
        <v>23.93</v>
      </c>
      <c r="J48" s="2"/>
      <c r="L48" s="1">
        <v>30</v>
      </c>
      <c r="M48" s="1">
        <v>-2</v>
      </c>
      <c r="N48" s="1">
        <v>-14</v>
      </c>
      <c r="O48" s="1">
        <v>0</v>
      </c>
      <c r="P48" s="1">
        <v>0</v>
      </c>
      <c r="Q48" s="1">
        <v>0</v>
      </c>
      <c r="R48" s="1">
        <v>-2</v>
      </c>
      <c r="S48" s="1">
        <v>-18</v>
      </c>
      <c r="T48" s="5">
        <v>38</v>
      </c>
      <c r="U48" s="5">
        <v>19</v>
      </c>
      <c r="V48" s="1">
        <v>57</v>
      </c>
      <c r="W48" s="1">
        <f t="shared" si="0"/>
        <v>256.5</v>
      </c>
      <c r="X48" s="1">
        <f t="shared" si="1"/>
        <v>233.4</v>
      </c>
      <c r="Y48" s="1">
        <f t="shared" si="2"/>
        <v>350.1</v>
      </c>
      <c r="Z48" s="27">
        <f t="shared" si="3"/>
        <v>191.388</v>
      </c>
      <c r="AA48" s="27">
        <f t="shared" si="4"/>
        <v>42.012</v>
      </c>
      <c r="AB48" s="27">
        <f t="shared" si="5"/>
        <v>4579.91484</v>
      </c>
      <c r="AC48" s="27">
        <f t="shared" si="6"/>
        <v>4579.91484</v>
      </c>
      <c r="AD48" s="27">
        <f t="shared" si="7"/>
        <v>45.79914840000001</v>
      </c>
      <c r="AE48" s="27">
        <f t="shared" si="8"/>
        <v>4625.713988400001</v>
      </c>
    </row>
    <row r="49" spans="1:31" s="1" customFormat="1" ht="15">
      <c r="A49" s="4" t="s">
        <v>139</v>
      </c>
      <c r="B49" s="1" t="s">
        <v>140</v>
      </c>
      <c r="C49" s="1" t="s">
        <v>36</v>
      </c>
      <c r="D49" s="5">
        <v>39.11</v>
      </c>
      <c r="E49" s="1">
        <v>110</v>
      </c>
      <c r="F49" s="1">
        <v>10</v>
      </c>
      <c r="G49" s="5">
        <v>4</v>
      </c>
      <c r="H49" s="1">
        <v>6</v>
      </c>
      <c r="I49" s="1">
        <v>29.11</v>
      </c>
      <c r="J49" s="2">
        <v>300</v>
      </c>
      <c r="K49" s="1">
        <f>I49*J49</f>
        <v>8733</v>
      </c>
      <c r="L49" s="1">
        <v>30</v>
      </c>
      <c r="M49" s="1">
        <v>-2</v>
      </c>
      <c r="N49" s="1">
        <v>-13</v>
      </c>
      <c r="O49" s="1">
        <v>-4</v>
      </c>
      <c r="P49" s="1">
        <v>0</v>
      </c>
      <c r="Q49" s="1">
        <v>0</v>
      </c>
      <c r="R49" s="1">
        <v>-2</v>
      </c>
      <c r="S49" s="1">
        <v>-21</v>
      </c>
      <c r="T49" s="5">
        <v>15</v>
      </c>
      <c r="W49" s="1">
        <f t="shared" si="0"/>
        <v>0</v>
      </c>
      <c r="X49" s="1">
        <f t="shared" si="1"/>
        <v>336</v>
      </c>
      <c r="Y49" s="1">
        <f t="shared" si="2"/>
        <v>504</v>
      </c>
      <c r="Z49" s="27">
        <f t="shared" si="3"/>
        <v>265.44</v>
      </c>
      <c r="AA49" s="27">
        <f t="shared" si="4"/>
        <v>70.56</v>
      </c>
      <c r="AB49" s="27">
        <f t="shared" si="5"/>
        <v>1592.6399999999999</v>
      </c>
      <c r="AC49" s="27">
        <f t="shared" si="6"/>
        <v>10325.64</v>
      </c>
      <c r="AD49" s="27">
        <f t="shared" si="7"/>
        <v>103.2564</v>
      </c>
      <c r="AE49" s="27">
        <f t="shared" si="8"/>
        <v>10428.8964</v>
      </c>
    </row>
    <row r="50" spans="1:31" s="1" customFormat="1" ht="15">
      <c r="A50" s="4" t="s">
        <v>141</v>
      </c>
      <c r="B50" s="1" t="s">
        <v>142</v>
      </c>
      <c r="C50" s="1" t="s">
        <v>36</v>
      </c>
      <c r="D50" s="5">
        <v>39.11</v>
      </c>
      <c r="G50" s="5">
        <v>5.11</v>
      </c>
      <c r="H50" s="1">
        <v>34</v>
      </c>
      <c r="J50" s="2"/>
      <c r="L50" s="1">
        <v>30</v>
      </c>
      <c r="M50" s="1">
        <v>-2</v>
      </c>
      <c r="N50" s="1">
        <v>-13</v>
      </c>
      <c r="O50" s="1">
        <v>-4</v>
      </c>
      <c r="P50" s="1">
        <v>0</v>
      </c>
      <c r="Q50" s="1">
        <v>0</v>
      </c>
      <c r="R50" s="1">
        <v>-2</v>
      </c>
      <c r="S50" s="1">
        <v>-21</v>
      </c>
      <c r="T50" s="5">
        <v>11</v>
      </c>
      <c r="U50" s="1">
        <v>6</v>
      </c>
      <c r="V50" s="1">
        <v>17</v>
      </c>
      <c r="W50" s="1">
        <f t="shared" si="0"/>
        <v>76.5</v>
      </c>
      <c r="X50" s="1">
        <f t="shared" si="1"/>
        <v>305.40000000000003</v>
      </c>
      <c r="Y50" s="1">
        <f t="shared" si="2"/>
        <v>458.09999999999997</v>
      </c>
      <c r="Z50" s="27">
        <f t="shared" si="3"/>
        <v>241.26600000000005</v>
      </c>
      <c r="AA50" s="27">
        <f t="shared" si="4"/>
        <v>64.13399999999999</v>
      </c>
      <c r="AB50" s="27">
        <f t="shared" si="5"/>
        <v>8203.044000000002</v>
      </c>
      <c r="AC50" s="27">
        <f t="shared" si="6"/>
        <v>8203.044000000002</v>
      </c>
      <c r="AD50" s="27">
        <f t="shared" si="7"/>
        <v>82.03044000000001</v>
      </c>
      <c r="AE50" s="27">
        <f t="shared" si="8"/>
        <v>8285.074440000002</v>
      </c>
    </row>
    <row r="51" spans="1:31" s="1" customFormat="1" ht="15">
      <c r="A51" s="4" t="s">
        <v>143</v>
      </c>
      <c r="B51" s="1" t="s">
        <v>144</v>
      </c>
      <c r="C51" s="1" t="s">
        <v>36</v>
      </c>
      <c r="D51" s="5">
        <v>39.11</v>
      </c>
      <c r="G51" s="5">
        <v>5.11</v>
      </c>
      <c r="H51" s="1">
        <v>34</v>
      </c>
      <c r="J51" s="2"/>
      <c r="L51" s="1">
        <v>30</v>
      </c>
      <c r="M51" s="1">
        <v>-2</v>
      </c>
      <c r="N51" s="1">
        <v>-13</v>
      </c>
      <c r="O51" s="1">
        <v>-4</v>
      </c>
      <c r="P51" s="1">
        <v>0</v>
      </c>
      <c r="Q51" s="1">
        <v>0</v>
      </c>
      <c r="R51" s="1">
        <v>-2</v>
      </c>
      <c r="S51" s="1">
        <v>-21</v>
      </c>
      <c r="T51" s="5">
        <v>7</v>
      </c>
      <c r="U51" s="1">
        <v>3.5</v>
      </c>
      <c r="V51" s="1">
        <v>10.5</v>
      </c>
      <c r="W51" s="1">
        <f t="shared" si="0"/>
        <v>47.25</v>
      </c>
      <c r="X51" s="1">
        <f t="shared" si="1"/>
        <v>317.1</v>
      </c>
      <c r="Y51" s="1">
        <f t="shared" si="2"/>
        <v>475.65</v>
      </c>
      <c r="Z51" s="27">
        <f t="shared" si="3"/>
        <v>250.50900000000004</v>
      </c>
      <c r="AA51" s="27">
        <f t="shared" si="4"/>
        <v>66.59099999999998</v>
      </c>
      <c r="AB51" s="27">
        <f t="shared" si="5"/>
        <v>8517.306000000002</v>
      </c>
      <c r="AC51" s="27">
        <f t="shared" si="6"/>
        <v>8517.306000000002</v>
      </c>
      <c r="AD51" s="27">
        <f t="shared" si="7"/>
        <v>85.17306000000002</v>
      </c>
      <c r="AE51" s="27">
        <f t="shared" si="8"/>
        <v>8602.479060000001</v>
      </c>
    </row>
    <row r="52" spans="1:31" s="1" customFormat="1" ht="15">
      <c r="A52" s="4" t="s">
        <v>145</v>
      </c>
      <c r="B52" s="1" t="s">
        <v>146</v>
      </c>
      <c r="C52" s="1" t="s">
        <v>36</v>
      </c>
      <c r="D52" s="5">
        <v>39.11</v>
      </c>
      <c r="E52" s="1">
        <v>84</v>
      </c>
      <c r="G52" s="5"/>
      <c r="I52" s="1">
        <v>39.11</v>
      </c>
      <c r="J52" s="2">
        <v>300</v>
      </c>
      <c r="K52" s="1">
        <f>I52*J52</f>
        <v>11733</v>
      </c>
      <c r="L52" s="1">
        <v>30</v>
      </c>
      <c r="M52" s="1">
        <v>-2</v>
      </c>
      <c r="N52" s="1">
        <v>-13</v>
      </c>
      <c r="O52" s="1">
        <v>-4</v>
      </c>
      <c r="P52" s="1">
        <v>0</v>
      </c>
      <c r="Q52" s="1">
        <v>0</v>
      </c>
      <c r="R52" s="1">
        <v>-2</v>
      </c>
      <c r="S52" s="1">
        <v>-21</v>
      </c>
      <c r="T52" s="5">
        <v>9</v>
      </c>
      <c r="U52" s="1">
        <v>9</v>
      </c>
      <c r="V52" s="1">
        <v>18</v>
      </c>
      <c r="W52" s="1">
        <f t="shared" si="0"/>
        <v>81</v>
      </c>
      <c r="X52" s="1">
        <f t="shared" si="1"/>
        <v>303.6</v>
      </c>
      <c r="Y52" s="1">
        <f t="shared" si="2"/>
        <v>455.4</v>
      </c>
      <c r="Z52" s="27">
        <f t="shared" si="3"/>
        <v>239.84400000000002</v>
      </c>
      <c r="AA52" s="27">
        <f t="shared" si="4"/>
        <v>63.756</v>
      </c>
      <c r="AB52" s="27">
        <f t="shared" si="5"/>
        <v>0</v>
      </c>
      <c r="AC52" s="27">
        <f t="shared" si="6"/>
        <v>11733</v>
      </c>
      <c r="AD52" s="27">
        <f t="shared" si="7"/>
        <v>117.33</v>
      </c>
      <c r="AE52" s="27">
        <f t="shared" si="8"/>
        <v>11850.33</v>
      </c>
    </row>
    <row r="53" spans="1:31" s="1" customFormat="1" ht="15">
      <c r="A53" s="4" t="s">
        <v>147</v>
      </c>
      <c r="B53" s="1" t="s">
        <v>148</v>
      </c>
      <c r="C53" s="1" t="s">
        <v>100</v>
      </c>
      <c r="D53" s="5">
        <v>46.69</v>
      </c>
      <c r="E53" s="1">
        <v>60.2</v>
      </c>
      <c r="F53" s="1">
        <v>19.8</v>
      </c>
      <c r="G53" s="5">
        <v>4</v>
      </c>
      <c r="H53" s="1">
        <v>15.8</v>
      </c>
      <c r="I53" s="1">
        <v>26.89</v>
      </c>
      <c r="J53" s="2">
        <v>345</v>
      </c>
      <c r="K53" s="1">
        <f>I53*J53</f>
        <v>9277.050000000001</v>
      </c>
      <c r="L53" s="1">
        <v>27</v>
      </c>
      <c r="M53" s="1">
        <v>-2</v>
      </c>
      <c r="N53" s="1">
        <v>-11</v>
      </c>
      <c r="O53" s="1">
        <v>-4</v>
      </c>
      <c r="P53" s="1">
        <v>0</v>
      </c>
      <c r="Q53" s="1">
        <v>0</v>
      </c>
      <c r="R53" s="1">
        <v>-1.2</v>
      </c>
      <c r="S53" s="1">
        <v>-18.2</v>
      </c>
      <c r="T53" s="5">
        <v>9</v>
      </c>
      <c r="U53" s="1">
        <v>4</v>
      </c>
      <c r="V53" s="1">
        <v>13</v>
      </c>
      <c r="W53" s="1">
        <f t="shared" si="0"/>
        <v>58.5</v>
      </c>
      <c r="X53" s="1">
        <f t="shared" si="1"/>
        <v>359.48999999999995</v>
      </c>
      <c r="Y53" s="1">
        <f t="shared" si="2"/>
        <v>422.01000000000005</v>
      </c>
      <c r="Z53" s="27">
        <f t="shared" si="3"/>
        <v>294.06282</v>
      </c>
      <c r="AA53" s="27">
        <f t="shared" si="4"/>
        <v>65.42717999999996</v>
      </c>
      <c r="AB53" s="27">
        <f t="shared" si="5"/>
        <v>4646.192556</v>
      </c>
      <c r="AC53" s="27">
        <f t="shared" si="6"/>
        <v>13923.242556000001</v>
      </c>
      <c r="AD53" s="27">
        <f t="shared" si="7"/>
        <v>139.23242556000002</v>
      </c>
      <c r="AE53" s="27">
        <f t="shared" si="8"/>
        <v>14062.47498156</v>
      </c>
    </row>
    <row r="54" spans="1:31" s="1" customFormat="1" ht="15">
      <c r="A54" s="4" t="s">
        <v>149</v>
      </c>
      <c r="B54" s="1" t="s">
        <v>150</v>
      </c>
      <c r="C54" s="1" t="s">
        <v>63</v>
      </c>
      <c r="D54" s="5">
        <v>54.22</v>
      </c>
      <c r="G54" s="5">
        <v>6.53</v>
      </c>
      <c r="H54" s="1">
        <v>47.69</v>
      </c>
      <c r="J54" s="2"/>
      <c r="L54" s="1">
        <v>21</v>
      </c>
      <c r="M54" s="1">
        <v>-2</v>
      </c>
      <c r="N54" s="1">
        <v>-6</v>
      </c>
      <c r="O54" s="1">
        <v>-1</v>
      </c>
      <c r="P54" s="1">
        <v>0</v>
      </c>
      <c r="Q54" s="1">
        <v>0</v>
      </c>
      <c r="R54" s="1">
        <v>-0.8</v>
      </c>
      <c r="S54" s="1">
        <v>-9.8</v>
      </c>
      <c r="T54" s="5">
        <v>3</v>
      </c>
      <c r="U54" s="1">
        <v>6</v>
      </c>
      <c r="V54" s="1">
        <v>9</v>
      </c>
      <c r="W54" s="1">
        <f t="shared" si="0"/>
        <v>40.5</v>
      </c>
      <c r="X54" s="1">
        <f t="shared" si="1"/>
        <v>463.71000000000004</v>
      </c>
      <c r="Y54" s="1">
        <f t="shared" si="2"/>
        <v>335.78999999999996</v>
      </c>
      <c r="Z54" s="27">
        <f t="shared" si="3"/>
        <v>418.26642000000004</v>
      </c>
      <c r="AA54" s="27">
        <f t="shared" si="4"/>
        <v>45.44358</v>
      </c>
      <c r="AB54" s="27">
        <f t="shared" si="5"/>
        <v>19947.125569800002</v>
      </c>
      <c r="AC54" s="27">
        <f t="shared" si="6"/>
        <v>19947.125569800002</v>
      </c>
      <c r="AD54" s="27">
        <f t="shared" si="7"/>
        <v>199.47125569800002</v>
      </c>
      <c r="AE54" s="27">
        <f t="shared" si="8"/>
        <v>20146.596825498003</v>
      </c>
    </row>
    <row r="55" spans="1:31" s="1" customFormat="1" ht="15">
      <c r="A55" s="4" t="s">
        <v>151</v>
      </c>
      <c r="B55" s="1" t="s">
        <v>152</v>
      </c>
      <c r="C55" s="1" t="s">
        <v>63</v>
      </c>
      <c r="D55" s="5">
        <v>54.22</v>
      </c>
      <c r="E55" s="1">
        <v>111.63</v>
      </c>
      <c r="G55" s="5"/>
      <c r="I55" s="1">
        <v>54.22</v>
      </c>
      <c r="J55" s="2">
        <v>754</v>
      </c>
      <c r="K55" s="1">
        <f>I55*J55</f>
        <v>40881.88</v>
      </c>
      <c r="L55" s="1">
        <v>21</v>
      </c>
      <c r="M55" s="1">
        <v>-2</v>
      </c>
      <c r="N55" s="1">
        <v>-6</v>
      </c>
      <c r="O55" s="1">
        <v>0</v>
      </c>
      <c r="P55" s="1">
        <v>0</v>
      </c>
      <c r="Q55" s="1">
        <v>0</v>
      </c>
      <c r="R55" s="1">
        <v>-0.8</v>
      </c>
      <c r="S55" s="1">
        <v>-8.8</v>
      </c>
      <c r="T55" s="1">
        <v>32</v>
      </c>
      <c r="U55" s="1">
        <v>32</v>
      </c>
      <c r="V55" s="1">
        <v>64</v>
      </c>
      <c r="W55" s="1">
        <f t="shared" si="0"/>
        <v>288</v>
      </c>
      <c r="X55" s="1">
        <f t="shared" si="1"/>
        <v>320.16</v>
      </c>
      <c r="Y55" s="1">
        <f t="shared" si="2"/>
        <v>231.83999999999997</v>
      </c>
      <c r="Z55" s="27">
        <f t="shared" si="3"/>
        <v>291.98592</v>
      </c>
      <c r="AA55" s="27">
        <f t="shared" si="4"/>
        <v>28.174080000000004</v>
      </c>
      <c r="AB55" s="27">
        <f t="shared" si="5"/>
        <v>0</v>
      </c>
      <c r="AC55" s="27">
        <f t="shared" si="6"/>
        <v>40881.88</v>
      </c>
      <c r="AD55" s="27">
        <f t="shared" si="7"/>
        <v>408.8188</v>
      </c>
      <c r="AE55" s="27">
        <f t="shared" si="8"/>
        <v>41290.6988</v>
      </c>
    </row>
    <row r="56" spans="1:31" s="1" customFormat="1" ht="15">
      <c r="A56" s="4" t="s">
        <v>153</v>
      </c>
      <c r="B56" s="1" t="s">
        <v>154</v>
      </c>
      <c r="C56" s="1" t="s">
        <v>63</v>
      </c>
      <c r="D56" s="5">
        <v>54.22</v>
      </c>
      <c r="E56" s="1">
        <v>47</v>
      </c>
      <c r="F56" s="1">
        <v>33</v>
      </c>
      <c r="G56" s="5">
        <v>4</v>
      </c>
      <c r="H56" s="1">
        <v>29</v>
      </c>
      <c r="I56" s="1">
        <v>21.22</v>
      </c>
      <c r="J56" s="2">
        <v>638</v>
      </c>
      <c r="K56" s="1">
        <f>I56*J56</f>
        <v>13538.359999999999</v>
      </c>
      <c r="L56" s="1">
        <v>21</v>
      </c>
      <c r="M56" s="1">
        <v>-2</v>
      </c>
      <c r="N56" s="1">
        <v>-6</v>
      </c>
      <c r="O56" s="1">
        <v>-1</v>
      </c>
      <c r="P56" s="1">
        <v>0</v>
      </c>
      <c r="Q56" s="1">
        <v>0</v>
      </c>
      <c r="R56" s="1">
        <v>-0.8</v>
      </c>
      <c r="S56" s="1">
        <v>-9.8</v>
      </c>
      <c r="T56" s="5">
        <v>21</v>
      </c>
      <c r="U56" s="1">
        <v>25</v>
      </c>
      <c r="V56" s="1">
        <v>46</v>
      </c>
      <c r="W56" s="1">
        <f t="shared" si="0"/>
        <v>207</v>
      </c>
      <c r="X56" s="1">
        <f t="shared" si="1"/>
        <v>367.14000000000004</v>
      </c>
      <c r="Y56" s="1">
        <f t="shared" si="2"/>
        <v>265.85999999999996</v>
      </c>
      <c r="Z56" s="27">
        <f t="shared" si="3"/>
        <v>331.16028000000006</v>
      </c>
      <c r="AA56" s="27">
        <f t="shared" si="4"/>
        <v>35.979719999999986</v>
      </c>
      <c r="AB56" s="27">
        <f t="shared" si="5"/>
        <v>9603.648120000002</v>
      </c>
      <c r="AC56" s="27">
        <f t="shared" si="6"/>
        <v>23142.00812</v>
      </c>
      <c r="AD56" s="27">
        <f t="shared" si="7"/>
        <v>231.4200812</v>
      </c>
      <c r="AE56" s="27">
        <f t="shared" si="8"/>
        <v>23373.4282012</v>
      </c>
    </row>
    <row r="57" spans="1:31" s="1" customFormat="1" ht="15">
      <c r="A57" s="4" t="s">
        <v>155</v>
      </c>
      <c r="B57" s="1" t="s">
        <v>156</v>
      </c>
      <c r="C57" s="1" t="s">
        <v>63</v>
      </c>
      <c r="D57" s="5">
        <v>58.31</v>
      </c>
      <c r="G57" s="5">
        <v>8.63</v>
      </c>
      <c r="H57" s="1">
        <v>49.68</v>
      </c>
      <c r="J57" s="2"/>
      <c r="L57" s="1">
        <v>13</v>
      </c>
      <c r="M57" s="1">
        <v>-2</v>
      </c>
      <c r="N57" s="1">
        <v>-2</v>
      </c>
      <c r="O57" s="1">
        <v>-5</v>
      </c>
      <c r="P57" s="1">
        <v>-2</v>
      </c>
      <c r="Q57" s="1">
        <v>0</v>
      </c>
      <c r="R57" s="1">
        <v>-0.8</v>
      </c>
      <c r="S57" s="1">
        <v>-11.8</v>
      </c>
      <c r="T57" s="5">
        <v>9</v>
      </c>
      <c r="U57" s="1">
        <v>9</v>
      </c>
      <c r="V57" s="1">
        <v>18</v>
      </c>
      <c r="W57" s="1">
        <f t="shared" si="0"/>
        <v>81</v>
      </c>
      <c r="X57" s="1">
        <f t="shared" si="1"/>
        <v>561.66</v>
      </c>
      <c r="Y57" s="1">
        <f t="shared" si="2"/>
        <v>197.34000000000003</v>
      </c>
      <c r="Z57" s="27">
        <f t="shared" si="3"/>
        <v>495.38412</v>
      </c>
      <c r="AA57" s="27">
        <f t="shared" si="4"/>
        <v>66.27587999999997</v>
      </c>
      <c r="AB57" s="27">
        <f t="shared" si="5"/>
        <v>24610.6830816</v>
      </c>
      <c r="AC57" s="27">
        <f t="shared" si="6"/>
        <v>24610.6830816</v>
      </c>
      <c r="AD57" s="27">
        <f t="shared" si="7"/>
        <v>246.106830816</v>
      </c>
      <c r="AE57" s="27">
        <f t="shared" si="8"/>
        <v>24856.789912416</v>
      </c>
    </row>
    <row r="58" spans="1:31" s="1" customFormat="1" ht="15">
      <c r="A58" s="4" t="s">
        <v>157</v>
      </c>
      <c r="B58" s="1" t="s">
        <v>158</v>
      </c>
      <c r="C58" s="1" t="s">
        <v>100</v>
      </c>
      <c r="D58" s="5">
        <v>63.38</v>
      </c>
      <c r="G58" s="5">
        <v>9.56</v>
      </c>
      <c r="H58" s="1">
        <v>53.82</v>
      </c>
      <c r="J58" s="2"/>
      <c r="L58" s="1">
        <v>25</v>
      </c>
      <c r="M58" s="1">
        <v>-2</v>
      </c>
      <c r="N58" s="1">
        <v>-10</v>
      </c>
      <c r="O58" s="1">
        <v>-5</v>
      </c>
      <c r="P58" s="1">
        <v>0</v>
      </c>
      <c r="Q58" s="1">
        <v>0</v>
      </c>
      <c r="R58" s="1">
        <v>-1.6</v>
      </c>
      <c r="S58" s="1">
        <v>-18.6</v>
      </c>
      <c r="T58" s="5">
        <v>11</v>
      </c>
      <c r="U58" s="1">
        <v>11</v>
      </c>
      <c r="V58" s="1">
        <v>22</v>
      </c>
      <c r="W58" s="1">
        <f t="shared" si="0"/>
        <v>99</v>
      </c>
      <c r="X58" s="1">
        <f t="shared" si="1"/>
        <v>370.5</v>
      </c>
      <c r="Y58" s="1">
        <f t="shared" si="2"/>
        <v>370.5</v>
      </c>
      <c r="Z58" s="27">
        <f t="shared" si="3"/>
        <v>301.587</v>
      </c>
      <c r="AA58" s="27">
        <f t="shared" si="4"/>
        <v>68.91300000000001</v>
      </c>
      <c r="AB58" s="27">
        <f t="shared" si="5"/>
        <v>16231.412339999999</v>
      </c>
      <c r="AC58" s="27">
        <f t="shared" si="6"/>
        <v>16231.412339999999</v>
      </c>
      <c r="AD58" s="27">
        <f t="shared" si="7"/>
        <v>162.3141234</v>
      </c>
      <c r="AE58" s="27">
        <f t="shared" si="8"/>
        <v>16393.7264634</v>
      </c>
    </row>
    <row r="59" spans="1:31" s="1" customFormat="1" ht="15">
      <c r="A59" s="4" t="s">
        <v>91</v>
      </c>
      <c r="B59" s="1" t="s">
        <v>159</v>
      </c>
      <c r="C59" s="1" t="s">
        <v>100</v>
      </c>
      <c r="D59" s="1">
        <v>63.38</v>
      </c>
      <c r="G59" s="1">
        <v>9.56</v>
      </c>
      <c r="H59" s="1">
        <v>53.82</v>
      </c>
      <c r="J59" s="2"/>
      <c r="L59" s="1">
        <v>25</v>
      </c>
      <c r="M59" s="1">
        <v>-2</v>
      </c>
      <c r="N59" s="1">
        <v>-10</v>
      </c>
      <c r="O59" s="1">
        <v>-5</v>
      </c>
      <c r="P59" s="1">
        <v>-2</v>
      </c>
      <c r="Q59" s="1">
        <v>0</v>
      </c>
      <c r="R59" s="1">
        <v>-1.6</v>
      </c>
      <c r="S59" s="1">
        <v>-20.6</v>
      </c>
      <c r="U59" s="1">
        <v>2</v>
      </c>
      <c r="W59" s="1">
        <f t="shared" si="0"/>
        <v>0</v>
      </c>
      <c r="X59" s="1">
        <f t="shared" si="1"/>
        <v>420</v>
      </c>
      <c r="Y59" s="1">
        <f t="shared" si="2"/>
        <v>420</v>
      </c>
      <c r="Z59" s="27">
        <f t="shared" si="3"/>
        <v>333.48</v>
      </c>
      <c r="AA59" s="27">
        <f t="shared" si="4"/>
        <v>86.51999999999998</v>
      </c>
      <c r="AB59" s="27">
        <f t="shared" si="5"/>
        <v>17947.8936</v>
      </c>
      <c r="AC59" s="27">
        <f t="shared" si="6"/>
        <v>17947.8936</v>
      </c>
      <c r="AD59" s="27">
        <f t="shared" si="7"/>
        <v>179.478936</v>
      </c>
      <c r="AE59" s="27">
        <f t="shared" si="8"/>
        <v>18127.372536</v>
      </c>
    </row>
    <row r="60" spans="1:31" s="1" customFormat="1" ht="15">
      <c r="A60" s="4" t="s">
        <v>160</v>
      </c>
      <c r="B60" s="1" t="s">
        <v>161</v>
      </c>
      <c r="C60" s="1" t="s">
        <v>100</v>
      </c>
      <c r="D60" s="5">
        <v>63.38</v>
      </c>
      <c r="G60" s="5">
        <v>9.56</v>
      </c>
      <c r="H60" s="1">
        <v>53.82</v>
      </c>
      <c r="J60" s="2"/>
      <c r="L60" s="1">
        <v>25</v>
      </c>
      <c r="M60" s="1">
        <v>-2</v>
      </c>
      <c r="N60" s="1">
        <v>-10</v>
      </c>
      <c r="O60" s="1">
        <v>-5</v>
      </c>
      <c r="P60" s="1">
        <v>0</v>
      </c>
      <c r="Q60" s="1">
        <v>0</v>
      </c>
      <c r="R60" s="1">
        <v>-1.6</v>
      </c>
      <c r="S60" s="1">
        <v>-18.6</v>
      </c>
      <c r="T60" s="5">
        <v>14</v>
      </c>
      <c r="W60" s="1">
        <f t="shared" si="0"/>
        <v>0</v>
      </c>
      <c r="X60" s="1">
        <f t="shared" si="1"/>
        <v>420</v>
      </c>
      <c r="Y60" s="1">
        <f t="shared" si="2"/>
        <v>420</v>
      </c>
      <c r="Z60" s="27">
        <f t="shared" si="3"/>
        <v>341.88</v>
      </c>
      <c r="AA60" s="27">
        <f t="shared" si="4"/>
        <v>78.12</v>
      </c>
      <c r="AB60" s="27">
        <f t="shared" si="5"/>
        <v>18399.9816</v>
      </c>
      <c r="AC60" s="27">
        <f t="shared" si="6"/>
        <v>18399.9816</v>
      </c>
      <c r="AD60" s="27">
        <f t="shared" si="7"/>
        <v>183.99981599999998</v>
      </c>
      <c r="AE60" s="27">
        <f t="shared" si="8"/>
        <v>18583.981416</v>
      </c>
    </row>
    <row r="61" spans="1:31" ht="15.75">
      <c r="A61" s="4" t="s">
        <v>162</v>
      </c>
      <c r="B61" s="1" t="s">
        <v>163</v>
      </c>
      <c r="C61" s="1" t="s">
        <v>164</v>
      </c>
      <c r="D61" s="5">
        <v>63.26</v>
      </c>
      <c r="G61" s="5">
        <v>8</v>
      </c>
      <c r="H61" s="5">
        <v>55.26</v>
      </c>
      <c r="L61" s="5">
        <v>22</v>
      </c>
      <c r="M61" s="5">
        <v>-2</v>
      </c>
      <c r="N61" s="5">
        <v>-6</v>
      </c>
      <c r="O61" s="5">
        <v>-1</v>
      </c>
      <c r="P61" s="5">
        <v>-1</v>
      </c>
      <c r="Q61" s="5">
        <v>0</v>
      </c>
      <c r="R61" s="5">
        <v>-1.2</v>
      </c>
      <c r="S61" s="5">
        <v>-11.2</v>
      </c>
      <c r="T61" s="5">
        <v>7</v>
      </c>
      <c r="U61" s="5">
        <v>3.5</v>
      </c>
      <c r="V61" s="5">
        <v>10.5</v>
      </c>
      <c r="W61" s="1">
        <f t="shared" si="0"/>
        <v>47.25</v>
      </c>
      <c r="X61" s="1">
        <f t="shared" si="1"/>
        <v>443.94000000000005</v>
      </c>
      <c r="Y61" s="1">
        <f t="shared" si="2"/>
        <v>348.80999999999995</v>
      </c>
      <c r="Z61" s="27">
        <f t="shared" si="3"/>
        <v>394.2187200000001</v>
      </c>
      <c r="AA61" s="27">
        <f t="shared" si="4"/>
        <v>49.72127999999998</v>
      </c>
      <c r="AB61" s="27">
        <f t="shared" si="5"/>
        <v>21784.526467200005</v>
      </c>
      <c r="AC61" s="27">
        <f t="shared" si="6"/>
        <v>21784.526467200005</v>
      </c>
      <c r="AD61" s="27">
        <f t="shared" si="7"/>
        <v>217.84526467200004</v>
      </c>
      <c r="AE61" s="27">
        <f t="shared" si="8"/>
        <v>22002.371731872005</v>
      </c>
    </row>
    <row r="62" spans="1:33" ht="14.25">
      <c r="A62" s="1" t="s">
        <v>165</v>
      </c>
      <c r="B62" s="1" t="s">
        <v>166</v>
      </c>
      <c r="C62" s="1" t="s">
        <v>70</v>
      </c>
      <c r="D62" s="1">
        <v>79.06</v>
      </c>
      <c r="E62" s="1"/>
      <c r="F62" s="1"/>
      <c r="G62" s="1">
        <v>8</v>
      </c>
      <c r="H62" s="1">
        <v>71.06</v>
      </c>
      <c r="I62" s="1"/>
      <c r="J62" s="2"/>
      <c r="K62" s="1"/>
      <c r="L62" s="1">
        <v>7</v>
      </c>
      <c r="M62" s="1">
        <v>-4</v>
      </c>
      <c r="N62" s="1">
        <v>-2</v>
      </c>
      <c r="O62" s="1">
        <v>0</v>
      </c>
      <c r="P62" s="1">
        <v>0</v>
      </c>
      <c r="Q62" s="1">
        <v>0</v>
      </c>
      <c r="R62" s="1">
        <v>-1</v>
      </c>
      <c r="S62" s="3">
        <v>-7</v>
      </c>
      <c r="T62" s="1"/>
      <c r="U62" s="1"/>
      <c r="V62" s="1"/>
      <c r="W62" s="1">
        <f t="shared" si="0"/>
        <v>0</v>
      </c>
      <c r="X62" s="1">
        <f t="shared" si="1"/>
        <v>722.4</v>
      </c>
      <c r="Y62" s="1">
        <f t="shared" si="2"/>
        <v>117.60000000000002</v>
      </c>
      <c r="Z62" s="27">
        <f t="shared" si="3"/>
        <v>671.8319999999999</v>
      </c>
      <c r="AA62" s="27">
        <f t="shared" si="4"/>
        <v>50.5680000000001</v>
      </c>
      <c r="AB62" s="27">
        <f t="shared" si="5"/>
        <v>47740.38191999999</v>
      </c>
      <c r="AC62" s="27">
        <f t="shared" si="6"/>
        <v>47740.38191999999</v>
      </c>
      <c r="AD62" s="27">
        <f t="shared" si="7"/>
        <v>477.40381919999993</v>
      </c>
      <c r="AE62" s="27">
        <f t="shared" si="8"/>
        <v>48217.78573919999</v>
      </c>
      <c r="AF62" s="1"/>
      <c r="AG62" s="1"/>
    </row>
  </sheetData>
  <mergeCells count="1">
    <mergeCell ref="A1:A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workbookViewId="0" topLeftCell="A1">
      <selection activeCell="I9" sqref="I9"/>
    </sheetView>
  </sheetViews>
  <sheetFormatPr defaultColWidth="9.00390625" defaultRowHeight="14.25"/>
  <cols>
    <col min="1" max="1" width="14.75390625" style="0" customWidth="1"/>
    <col min="2" max="2" width="7.25390625" style="0" customWidth="1"/>
    <col min="3" max="3" width="7.50390625" style="0" customWidth="1"/>
    <col min="4" max="4" width="6.875" style="0" customWidth="1"/>
    <col min="5" max="5" width="7.00390625" style="0" customWidth="1"/>
    <col min="6" max="6" width="6.75390625" style="0" customWidth="1"/>
    <col min="7" max="7" width="6.50390625" style="0" customWidth="1"/>
    <col min="8" max="8" width="7.00390625" style="0" customWidth="1"/>
    <col min="9" max="9" width="7.50390625" style="0" customWidth="1"/>
    <col min="10" max="10" width="6.25390625" style="0" customWidth="1"/>
    <col min="11" max="11" width="8.50390625" style="0" customWidth="1"/>
    <col min="12" max="12" width="8.75390625" style="0" customWidth="1"/>
    <col min="13" max="13" width="3.375" style="0" customWidth="1"/>
    <col min="14" max="14" width="3.625" style="0" customWidth="1"/>
    <col min="15" max="15" width="3.75390625" style="0" customWidth="1"/>
    <col min="16" max="16" width="3.50390625" style="0" customWidth="1"/>
    <col min="17" max="17" width="3.375" style="0" customWidth="1"/>
    <col min="18" max="18" width="3.50390625" style="0" customWidth="1"/>
    <col min="19" max="19" width="4.25390625" style="0" customWidth="1"/>
    <col min="20" max="20" width="6.375" style="0" customWidth="1"/>
    <col min="21" max="21" width="5.00390625" style="0" customWidth="1"/>
    <col min="22" max="23" width="5.125" style="0" customWidth="1"/>
    <col min="24" max="24" width="8.75390625" style="0" customWidth="1"/>
    <col min="25" max="25" width="5.875" style="0" customWidth="1"/>
    <col min="26" max="26" width="6.50390625" style="0" customWidth="1"/>
    <col min="27" max="27" width="6.625" style="0" customWidth="1"/>
    <col min="28" max="28" width="7.00390625" style="0" customWidth="1"/>
    <col min="29" max="29" width="8.25390625" style="0" customWidth="1"/>
    <col min="33" max="33" width="9.125" style="0" customWidth="1"/>
    <col min="34" max="34" width="8.00390625" style="0" customWidth="1"/>
    <col min="35" max="35" width="9.125" style="0" customWidth="1"/>
  </cols>
  <sheetData>
    <row r="1" spans="1:35" ht="27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6" s="26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30" t="s">
        <v>9</v>
      </c>
      <c r="K2" s="29" t="s">
        <v>172</v>
      </c>
      <c r="L2" s="29" t="s">
        <v>10</v>
      </c>
      <c r="M2" s="29" t="s">
        <v>174</v>
      </c>
      <c r="N2" s="29" t="s">
        <v>12</v>
      </c>
      <c r="O2" s="29" t="s">
        <v>13</v>
      </c>
      <c r="P2" s="29" t="s">
        <v>14</v>
      </c>
      <c r="Q2" s="29" t="s">
        <v>15</v>
      </c>
      <c r="R2" s="29" t="s">
        <v>16</v>
      </c>
      <c r="S2" s="29" t="s">
        <v>17</v>
      </c>
      <c r="T2" s="31" t="s">
        <v>18</v>
      </c>
      <c r="U2" s="29" t="s">
        <v>19</v>
      </c>
      <c r="V2" s="29" t="s">
        <v>20</v>
      </c>
      <c r="W2" s="29" t="s">
        <v>21</v>
      </c>
      <c r="X2" s="29" t="s">
        <v>173</v>
      </c>
      <c r="Y2" s="29" t="s">
        <v>22</v>
      </c>
      <c r="Z2" s="29" t="s">
        <v>276</v>
      </c>
      <c r="AA2" s="29" t="s">
        <v>23</v>
      </c>
      <c r="AB2" s="29" t="s">
        <v>24</v>
      </c>
      <c r="AC2" s="29" t="s">
        <v>25</v>
      </c>
      <c r="AD2" s="29" t="s">
        <v>26</v>
      </c>
      <c r="AE2" s="29" t="s">
        <v>273</v>
      </c>
      <c r="AF2" s="29" t="s">
        <v>274</v>
      </c>
      <c r="AG2" s="29" t="s">
        <v>27</v>
      </c>
      <c r="AH2" s="29" t="s">
        <v>28</v>
      </c>
      <c r="AI2" s="29" t="s">
        <v>275</v>
      </c>
      <c r="AJ2" s="24"/>
    </row>
    <row r="3" spans="1:35" ht="14.25">
      <c r="A3" s="25" t="s">
        <v>267</v>
      </c>
      <c r="B3" s="8" t="s">
        <v>169</v>
      </c>
      <c r="C3" s="8" t="s">
        <v>63</v>
      </c>
      <c r="D3" s="8">
        <v>55.62</v>
      </c>
      <c r="E3" s="32"/>
      <c r="F3" s="32"/>
      <c r="G3" s="8"/>
      <c r="H3" s="8">
        <f>D3-G3</f>
        <v>55.62</v>
      </c>
      <c r="I3" s="7">
        <v>55.62</v>
      </c>
      <c r="J3" s="8">
        <v>900</v>
      </c>
      <c r="K3" s="8">
        <v>648</v>
      </c>
      <c r="L3" s="8">
        <f>K3*I3</f>
        <v>36041.759999999995</v>
      </c>
      <c r="M3" s="8">
        <v>14</v>
      </c>
      <c r="N3" s="8"/>
      <c r="O3" s="8"/>
      <c r="P3" s="8"/>
      <c r="Q3" s="8"/>
      <c r="R3" s="8"/>
      <c r="S3" s="8"/>
      <c r="T3" s="9"/>
      <c r="U3" s="8"/>
      <c r="V3" s="8"/>
      <c r="W3" s="8"/>
      <c r="X3" s="10">
        <v>27696.829440000005</v>
      </c>
      <c r="Y3" s="8"/>
      <c r="Z3" s="32"/>
      <c r="AA3" s="32"/>
      <c r="AB3" s="32"/>
      <c r="AC3" s="32"/>
      <c r="AD3" s="32"/>
      <c r="AE3" s="7">
        <f>L3*0.2</f>
        <v>7208.351999999999</v>
      </c>
      <c r="AF3" s="7">
        <f>L3*0.8</f>
        <v>28833.407999999996</v>
      </c>
      <c r="AG3" s="7">
        <v>28833.41</v>
      </c>
      <c r="AH3" s="7">
        <f>AG3*0.01</f>
        <v>288.3341</v>
      </c>
      <c r="AI3" s="7">
        <f>AG3+AH3</f>
        <v>29121.7441</v>
      </c>
    </row>
    <row r="4" spans="1:35" ht="14.25">
      <c r="A4" s="25" t="s">
        <v>268</v>
      </c>
      <c r="B4" s="8" t="s">
        <v>170</v>
      </c>
      <c r="C4" s="8" t="s">
        <v>63</v>
      </c>
      <c r="D4" s="8">
        <v>55.62</v>
      </c>
      <c r="E4" s="32"/>
      <c r="F4" s="32"/>
      <c r="G4" s="8"/>
      <c r="H4" s="8">
        <f>D4-G4</f>
        <v>55.62</v>
      </c>
      <c r="I4" s="7">
        <v>55.62</v>
      </c>
      <c r="J4" s="8">
        <v>700</v>
      </c>
      <c r="K4" s="8">
        <v>504</v>
      </c>
      <c r="L4" s="8">
        <f>K4*I4</f>
        <v>28032.48</v>
      </c>
      <c r="M4" s="8">
        <v>14</v>
      </c>
      <c r="N4" s="8"/>
      <c r="O4" s="8"/>
      <c r="P4" s="8"/>
      <c r="Q4" s="8"/>
      <c r="R4" s="8"/>
      <c r="S4" s="8"/>
      <c r="T4" s="9"/>
      <c r="U4" s="8"/>
      <c r="V4" s="8"/>
      <c r="W4" s="8"/>
      <c r="X4" s="10">
        <v>24252.99456</v>
      </c>
      <c r="Y4" s="8"/>
      <c r="Z4" s="32"/>
      <c r="AA4" s="32"/>
      <c r="AB4" s="32"/>
      <c r="AC4" s="32"/>
      <c r="AD4" s="32"/>
      <c r="AE4" s="7">
        <f>L4*0.2</f>
        <v>5606.496</v>
      </c>
      <c r="AF4" s="7">
        <f>L4*0.8</f>
        <v>22425.984</v>
      </c>
      <c r="AG4" s="7">
        <v>22425.98</v>
      </c>
      <c r="AH4" s="7">
        <f aca="true" t="shared" si="0" ref="AH4:AH17">AG4*0.01</f>
        <v>224.2598</v>
      </c>
      <c r="AI4" s="7">
        <f aca="true" t="shared" si="1" ref="AI4:AI17">AG4+AH4</f>
        <v>22650.2398</v>
      </c>
    </row>
    <row r="5" spans="1:35" ht="14.25">
      <c r="A5" s="25" t="s">
        <v>269</v>
      </c>
      <c r="B5" s="8" t="s">
        <v>167</v>
      </c>
      <c r="C5" s="8" t="s">
        <v>70</v>
      </c>
      <c r="D5" s="7">
        <v>75.62</v>
      </c>
      <c r="E5" s="32"/>
      <c r="F5" s="32"/>
      <c r="G5" s="8">
        <v>8</v>
      </c>
      <c r="H5" s="7">
        <v>67.62</v>
      </c>
      <c r="I5" s="32"/>
      <c r="J5" s="32"/>
      <c r="K5" s="32"/>
      <c r="L5" s="8"/>
      <c r="M5" s="8">
        <v>12</v>
      </c>
      <c r="N5" s="8">
        <v>-6</v>
      </c>
      <c r="O5" s="8">
        <v>-7</v>
      </c>
      <c r="P5" s="8">
        <v>0</v>
      </c>
      <c r="Q5" s="8">
        <v>0</v>
      </c>
      <c r="R5" s="8">
        <v>0</v>
      </c>
      <c r="S5" s="8">
        <v>-0.8</v>
      </c>
      <c r="T5" s="9">
        <f>N5+O5+P5+Q5+R5+S5</f>
        <v>-13.8</v>
      </c>
      <c r="U5" s="8">
        <v>9</v>
      </c>
      <c r="V5" s="8">
        <v>5</v>
      </c>
      <c r="W5" s="8">
        <f>U5+V5</f>
        <v>14</v>
      </c>
      <c r="X5" s="10">
        <v>24508.88016192</v>
      </c>
      <c r="Y5" s="8">
        <f aca="true" t="shared" si="2" ref="Y5:Y17">W5*4.5</f>
        <v>63</v>
      </c>
      <c r="Z5" s="8">
        <f aca="true" t="shared" si="3" ref="Z5:Z17">(840-Y5)*(1-0.02*M5)</f>
        <v>590.52</v>
      </c>
      <c r="AA5" s="8">
        <f>840-Y5-Z5</f>
        <v>186.48000000000002</v>
      </c>
      <c r="AB5" s="8">
        <f>Z5-AC5</f>
        <v>81.49176</v>
      </c>
      <c r="AC5" s="8">
        <f>Z5*(1+T5%)</f>
        <v>509.02824</v>
      </c>
      <c r="AD5" s="32">
        <f>AC5*H5</f>
        <v>34420.4895888</v>
      </c>
      <c r="AE5" s="7">
        <f>AD5*0.2</f>
        <v>6884.097917760001</v>
      </c>
      <c r="AF5" s="7">
        <f>AD5*0.8</f>
        <v>27536.391671040004</v>
      </c>
      <c r="AG5" s="7">
        <f>AF5+L5</f>
        <v>27536.391671040004</v>
      </c>
      <c r="AH5" s="7">
        <f t="shared" si="0"/>
        <v>275.3639167104001</v>
      </c>
      <c r="AI5" s="7">
        <f t="shared" si="1"/>
        <v>27811.755587750406</v>
      </c>
    </row>
    <row r="6" spans="1:35" ht="14.25">
      <c r="A6" s="6" t="s">
        <v>271</v>
      </c>
      <c r="B6" s="8" t="s">
        <v>171</v>
      </c>
      <c r="C6" s="33" t="s">
        <v>266</v>
      </c>
      <c r="D6" s="7">
        <v>76.46</v>
      </c>
      <c r="E6" s="32"/>
      <c r="F6" s="32"/>
      <c r="G6" s="8">
        <v>8</v>
      </c>
      <c r="H6" s="7">
        <v>68.46</v>
      </c>
      <c r="I6" s="32"/>
      <c r="J6" s="32"/>
      <c r="K6" s="32"/>
      <c r="L6" s="8"/>
      <c r="M6" s="8">
        <v>0</v>
      </c>
      <c r="N6" s="8">
        <v>-6</v>
      </c>
      <c r="O6" s="8">
        <v>-2</v>
      </c>
      <c r="P6" s="8">
        <v>-1</v>
      </c>
      <c r="Q6" s="8">
        <v>0</v>
      </c>
      <c r="R6" s="8">
        <v>-1</v>
      </c>
      <c r="S6" s="8">
        <v>-0.4</v>
      </c>
      <c r="T6" s="9">
        <v>-14.4</v>
      </c>
      <c r="U6" s="8">
        <v>18</v>
      </c>
      <c r="V6" s="8">
        <v>15</v>
      </c>
      <c r="W6" s="8">
        <v>33</v>
      </c>
      <c r="X6" s="33">
        <v>22239.46</v>
      </c>
      <c r="Y6" s="8">
        <f>W6*3.3</f>
        <v>108.89999999999999</v>
      </c>
      <c r="Z6" s="8">
        <f>(648-Y6)*(1-0.02*M6)</f>
        <v>539.1</v>
      </c>
      <c r="AA6" s="8">
        <f>648-Y6-Z6</f>
        <v>0</v>
      </c>
      <c r="AB6" s="8">
        <f aca="true" t="shared" si="4" ref="AB6:AB17">Z6-AC6</f>
        <v>77.63040000000001</v>
      </c>
      <c r="AC6" s="8">
        <f aca="true" t="shared" si="5" ref="AC6:AC17">Z6*(1+T6%)</f>
        <v>461.4696</v>
      </c>
      <c r="AD6" s="32">
        <f aca="true" t="shared" si="6" ref="AD6:AD17">AC6*H6</f>
        <v>31592.208816</v>
      </c>
      <c r="AE6" s="7">
        <f>AD6*0.2</f>
        <v>6318.4417632</v>
      </c>
      <c r="AF6" s="7">
        <f>AD6*0.8</f>
        <v>25273.7670528</v>
      </c>
      <c r="AG6" s="7">
        <f>AF6+L6</f>
        <v>25273.7670528</v>
      </c>
      <c r="AH6" s="7">
        <f t="shared" si="0"/>
        <v>252.73767052800002</v>
      </c>
      <c r="AI6" s="7">
        <f t="shared" si="1"/>
        <v>25526.504723328002</v>
      </c>
    </row>
    <row r="7" spans="1:35" ht="14.25">
      <c r="A7" s="6" t="s">
        <v>270</v>
      </c>
      <c r="B7" s="8" t="s">
        <v>171</v>
      </c>
      <c r="C7" s="33" t="s">
        <v>266</v>
      </c>
      <c r="D7" s="7">
        <v>76.46</v>
      </c>
      <c r="E7" s="7">
        <v>76.46</v>
      </c>
      <c r="F7" s="7">
        <v>23.54</v>
      </c>
      <c r="G7" s="8">
        <v>4</v>
      </c>
      <c r="H7" s="7">
        <v>19.54</v>
      </c>
      <c r="I7" s="34">
        <v>53.02</v>
      </c>
      <c r="J7" s="8">
        <v>750</v>
      </c>
      <c r="K7" s="8">
        <v>690</v>
      </c>
      <c r="L7" s="8">
        <f>K7*I7</f>
        <v>36583.8</v>
      </c>
      <c r="M7" s="8">
        <v>4</v>
      </c>
      <c r="N7" s="8">
        <v>-6</v>
      </c>
      <c r="O7" s="8">
        <v>-2</v>
      </c>
      <c r="P7" s="8">
        <v>-1</v>
      </c>
      <c r="Q7" s="8">
        <v>0</v>
      </c>
      <c r="R7" s="8">
        <v>0</v>
      </c>
      <c r="S7" s="8">
        <v>-0.4</v>
      </c>
      <c r="T7" s="9">
        <v>-9.4</v>
      </c>
      <c r="U7" s="8">
        <v>18</v>
      </c>
      <c r="V7" s="8">
        <v>15</v>
      </c>
      <c r="W7" s="8">
        <v>33</v>
      </c>
      <c r="X7" s="10">
        <v>45032.25735552</v>
      </c>
      <c r="Y7" s="8">
        <f t="shared" si="2"/>
        <v>148.5</v>
      </c>
      <c r="Z7" s="8">
        <f t="shared" si="3"/>
        <v>636.1800000000001</v>
      </c>
      <c r="AA7" s="8">
        <f aca="true" t="shared" si="7" ref="AA7:AA17">840-Y7-Z7</f>
        <v>55.319999999999936</v>
      </c>
      <c r="AB7" s="8">
        <f t="shared" si="4"/>
        <v>59.80092000000002</v>
      </c>
      <c r="AC7" s="8">
        <f t="shared" si="5"/>
        <v>576.37908</v>
      </c>
      <c r="AD7" s="32">
        <f t="shared" si="6"/>
        <v>11262.4472232</v>
      </c>
      <c r="AE7" s="7">
        <f>AD7*0.2</f>
        <v>2252.4894446400003</v>
      </c>
      <c r="AF7" s="7">
        <f>AD7*0.8</f>
        <v>9009.957778560001</v>
      </c>
      <c r="AG7" s="7">
        <f>AF7+L7</f>
        <v>45593.75777856</v>
      </c>
      <c r="AH7" s="7">
        <f t="shared" si="0"/>
        <v>455.9375777856</v>
      </c>
      <c r="AI7" s="7">
        <f t="shared" si="1"/>
        <v>46049.6953563456</v>
      </c>
    </row>
    <row r="8" spans="1:35" ht="14.25">
      <c r="A8" s="6" t="s">
        <v>272</v>
      </c>
      <c r="B8" s="8" t="s">
        <v>168</v>
      </c>
      <c r="C8" s="33" t="s">
        <v>265</v>
      </c>
      <c r="D8" s="7">
        <v>119.06</v>
      </c>
      <c r="E8" s="32"/>
      <c r="F8" s="32"/>
      <c r="G8" s="8">
        <v>8</v>
      </c>
      <c r="H8" s="7">
        <v>72</v>
      </c>
      <c r="I8" s="8">
        <v>39.06</v>
      </c>
      <c r="J8" s="8">
        <v>900</v>
      </c>
      <c r="K8" s="8">
        <f>J8*(1-0.02*M8)</f>
        <v>900</v>
      </c>
      <c r="L8" s="8">
        <f>K8*I8</f>
        <v>35154</v>
      </c>
      <c r="M8" s="8">
        <v>0</v>
      </c>
      <c r="N8" s="8">
        <v>-6</v>
      </c>
      <c r="O8" s="8">
        <v>-2</v>
      </c>
      <c r="P8" s="8">
        <v>0</v>
      </c>
      <c r="Q8" s="8">
        <v>0</v>
      </c>
      <c r="R8" s="8">
        <v>0</v>
      </c>
      <c r="S8" s="8">
        <v>-0.4</v>
      </c>
      <c r="T8" s="9">
        <f>N8+O8+P8+Q8+R8+S8</f>
        <v>-8.4</v>
      </c>
      <c r="U8" s="8">
        <v>12</v>
      </c>
      <c r="V8" s="8">
        <v>8</v>
      </c>
      <c r="W8" s="8">
        <f>U8+V8</f>
        <v>20</v>
      </c>
      <c r="X8" s="10">
        <v>69510.88320000001</v>
      </c>
      <c r="Y8" s="8">
        <f t="shared" si="2"/>
        <v>90</v>
      </c>
      <c r="Z8" s="8">
        <f t="shared" si="3"/>
        <v>750</v>
      </c>
      <c r="AA8" s="8">
        <f t="shared" si="7"/>
        <v>0</v>
      </c>
      <c r="AB8" s="8">
        <f t="shared" si="4"/>
        <v>63</v>
      </c>
      <c r="AC8" s="8">
        <f t="shared" si="5"/>
        <v>687</v>
      </c>
      <c r="AD8" s="32">
        <f t="shared" si="6"/>
        <v>49464</v>
      </c>
      <c r="AE8" s="7">
        <f>AD8*0.2</f>
        <v>9892.800000000001</v>
      </c>
      <c r="AF8" s="7">
        <f>AD8*0.8</f>
        <v>39571.200000000004</v>
      </c>
      <c r="AG8" s="7">
        <f>AF8+L8</f>
        <v>74725.20000000001</v>
      </c>
      <c r="AH8" s="7">
        <f t="shared" si="0"/>
        <v>747.2520000000002</v>
      </c>
      <c r="AI8" s="7">
        <f t="shared" si="1"/>
        <v>75472.452</v>
      </c>
    </row>
    <row r="9" spans="1:36" ht="14.25">
      <c r="A9" s="8" t="s">
        <v>127</v>
      </c>
      <c r="B9" s="8" t="s">
        <v>128</v>
      </c>
      <c r="C9" s="8" t="s">
        <v>63</v>
      </c>
      <c r="D9" s="8">
        <v>53.51</v>
      </c>
      <c r="E9" s="8"/>
      <c r="F9" s="8"/>
      <c r="G9" s="8">
        <v>7.88</v>
      </c>
      <c r="H9" s="8">
        <f aca="true" t="shared" si="8" ref="H9:H14">D9-G9</f>
        <v>45.629999999999995</v>
      </c>
      <c r="I9" s="8"/>
      <c r="J9" s="8"/>
      <c r="K9" s="10"/>
      <c r="L9" s="8"/>
      <c r="M9" s="8">
        <v>16</v>
      </c>
      <c r="N9" s="8">
        <v>-6</v>
      </c>
      <c r="O9" s="8">
        <v>-6</v>
      </c>
      <c r="P9" s="8">
        <v>0</v>
      </c>
      <c r="Q9" s="8">
        <v>0</v>
      </c>
      <c r="R9" s="8">
        <v>-2</v>
      </c>
      <c r="S9" s="8">
        <v>-0.8</v>
      </c>
      <c r="T9" s="9">
        <v>-14.8</v>
      </c>
      <c r="U9" s="8">
        <v>3</v>
      </c>
      <c r="V9" s="8">
        <v>0</v>
      </c>
      <c r="W9" s="8">
        <v>3</v>
      </c>
      <c r="X9" s="8">
        <v>0</v>
      </c>
      <c r="Y9" s="8">
        <f t="shared" si="2"/>
        <v>13.5</v>
      </c>
      <c r="Z9" s="8">
        <f t="shared" si="3"/>
        <v>562.02</v>
      </c>
      <c r="AA9" s="8">
        <f t="shared" si="7"/>
        <v>264.48</v>
      </c>
      <c r="AB9" s="8">
        <f t="shared" si="4"/>
        <v>83.17896000000002</v>
      </c>
      <c r="AC9" s="8">
        <f t="shared" si="5"/>
        <v>478.84103999999996</v>
      </c>
      <c r="AD9" s="32">
        <f t="shared" si="6"/>
        <v>21849.516655199997</v>
      </c>
      <c r="AE9" s="7">
        <v>0</v>
      </c>
      <c r="AF9" s="7">
        <v>0</v>
      </c>
      <c r="AG9" s="7">
        <f>AD9+L9</f>
        <v>21849.516655199997</v>
      </c>
      <c r="AH9" s="7">
        <f t="shared" si="0"/>
        <v>218.49516655199997</v>
      </c>
      <c r="AI9" s="7">
        <f t="shared" si="1"/>
        <v>22068.011821751996</v>
      </c>
      <c r="AJ9" s="1"/>
    </row>
    <row r="10" spans="1:36" ht="14.25">
      <c r="A10" s="8" t="s">
        <v>129</v>
      </c>
      <c r="B10" s="8" t="s">
        <v>130</v>
      </c>
      <c r="C10" s="8" t="s">
        <v>63</v>
      </c>
      <c r="D10" s="8">
        <v>55.62</v>
      </c>
      <c r="E10" s="8"/>
      <c r="F10" s="8"/>
      <c r="G10" s="8">
        <v>8</v>
      </c>
      <c r="H10" s="8">
        <f t="shared" si="8"/>
        <v>47.62</v>
      </c>
      <c r="I10" s="8"/>
      <c r="J10" s="8"/>
      <c r="K10" s="10"/>
      <c r="L10" s="8"/>
      <c r="M10" s="8">
        <v>16</v>
      </c>
      <c r="N10" s="8">
        <v>-6</v>
      </c>
      <c r="O10" s="8">
        <v>-6</v>
      </c>
      <c r="P10" s="8">
        <v>-6</v>
      </c>
      <c r="Q10" s="8">
        <v>0</v>
      </c>
      <c r="R10" s="8">
        <v>-1</v>
      </c>
      <c r="S10" s="8">
        <v>-0.8</v>
      </c>
      <c r="T10" s="9">
        <v>-19.8</v>
      </c>
      <c r="U10" s="8">
        <v>1</v>
      </c>
      <c r="V10" s="8">
        <v>0</v>
      </c>
      <c r="W10" s="8">
        <v>1</v>
      </c>
      <c r="X10" s="8">
        <v>0</v>
      </c>
      <c r="Y10" s="8">
        <f t="shared" si="2"/>
        <v>4.5</v>
      </c>
      <c r="Z10" s="8">
        <f t="shared" si="3"/>
        <v>568.14</v>
      </c>
      <c r="AA10" s="8">
        <f t="shared" si="7"/>
        <v>267.36</v>
      </c>
      <c r="AB10" s="8">
        <f t="shared" si="4"/>
        <v>112.49171999999999</v>
      </c>
      <c r="AC10" s="8">
        <f t="shared" si="5"/>
        <v>455.64828</v>
      </c>
      <c r="AD10" s="32">
        <f t="shared" si="6"/>
        <v>21697.971093599997</v>
      </c>
      <c r="AE10" s="7">
        <v>0</v>
      </c>
      <c r="AF10" s="7">
        <v>0</v>
      </c>
      <c r="AG10" s="7">
        <f aca="true" t="shared" si="9" ref="AG10:AG17">AD10+L10</f>
        <v>21697.971093599997</v>
      </c>
      <c r="AH10" s="7">
        <f t="shared" si="0"/>
        <v>216.97971093599998</v>
      </c>
      <c r="AI10" s="7">
        <f t="shared" si="1"/>
        <v>21914.950804535998</v>
      </c>
      <c r="AJ10" s="1"/>
    </row>
    <row r="11" spans="1:36" ht="14.25">
      <c r="A11" s="8" t="s">
        <v>131</v>
      </c>
      <c r="B11" s="8" t="s">
        <v>132</v>
      </c>
      <c r="C11" s="8" t="s">
        <v>63</v>
      </c>
      <c r="D11" s="8">
        <v>53.51</v>
      </c>
      <c r="E11" s="8"/>
      <c r="F11" s="8"/>
      <c r="G11" s="8">
        <v>7.88</v>
      </c>
      <c r="H11" s="8">
        <f t="shared" si="8"/>
        <v>45.629999999999995</v>
      </c>
      <c r="I11" s="8"/>
      <c r="J11" s="8"/>
      <c r="K11" s="10"/>
      <c r="L11" s="8"/>
      <c r="M11" s="8">
        <v>16</v>
      </c>
      <c r="N11" s="8">
        <v>-6</v>
      </c>
      <c r="O11" s="8">
        <v>-6</v>
      </c>
      <c r="P11" s="8">
        <v>-6</v>
      </c>
      <c r="Q11" s="8">
        <v>0</v>
      </c>
      <c r="R11" s="8">
        <v>-2</v>
      </c>
      <c r="S11" s="8">
        <v>-0.8</v>
      </c>
      <c r="T11" s="9">
        <v>-20.8</v>
      </c>
      <c r="U11" s="8">
        <v>1</v>
      </c>
      <c r="V11" s="8">
        <v>0</v>
      </c>
      <c r="W11" s="8">
        <v>1</v>
      </c>
      <c r="X11" s="8">
        <v>0</v>
      </c>
      <c r="Y11" s="8">
        <f t="shared" si="2"/>
        <v>4.5</v>
      </c>
      <c r="Z11" s="8">
        <f t="shared" si="3"/>
        <v>568.14</v>
      </c>
      <c r="AA11" s="8">
        <f t="shared" si="7"/>
        <v>267.36</v>
      </c>
      <c r="AB11" s="8">
        <f t="shared" si="4"/>
        <v>118.17311999999998</v>
      </c>
      <c r="AC11" s="8">
        <f t="shared" si="5"/>
        <v>449.96688</v>
      </c>
      <c r="AD11" s="32">
        <f t="shared" si="6"/>
        <v>20531.988734399998</v>
      </c>
      <c r="AE11" s="7">
        <v>0</v>
      </c>
      <c r="AF11" s="7">
        <v>0</v>
      </c>
      <c r="AG11" s="7">
        <f t="shared" si="9"/>
        <v>20531.988734399998</v>
      </c>
      <c r="AH11" s="7">
        <f t="shared" si="0"/>
        <v>205.319887344</v>
      </c>
      <c r="AI11" s="7">
        <f t="shared" si="1"/>
        <v>20737.308621744</v>
      </c>
      <c r="AJ11" s="1"/>
    </row>
    <row r="12" spans="1:36" ht="14.25">
      <c r="A12" s="8" t="s">
        <v>256</v>
      </c>
      <c r="B12" s="8" t="s">
        <v>257</v>
      </c>
      <c r="C12" s="8" t="s">
        <v>63</v>
      </c>
      <c r="D12" s="8">
        <v>53.51</v>
      </c>
      <c r="E12" s="8"/>
      <c r="F12" s="8"/>
      <c r="G12" s="8">
        <v>7.88</v>
      </c>
      <c r="H12" s="8">
        <f t="shared" si="8"/>
        <v>45.629999999999995</v>
      </c>
      <c r="I12" s="8"/>
      <c r="J12" s="8"/>
      <c r="K12" s="10"/>
      <c r="L12" s="8"/>
      <c r="M12" s="8">
        <v>18</v>
      </c>
      <c r="N12" s="8">
        <v>-6</v>
      </c>
      <c r="O12" s="8">
        <v>-6</v>
      </c>
      <c r="P12" s="8">
        <v>-2</v>
      </c>
      <c r="Q12" s="8">
        <v>0</v>
      </c>
      <c r="R12" s="8">
        <v>-2</v>
      </c>
      <c r="S12" s="8">
        <v>-0.8</v>
      </c>
      <c r="T12" s="9">
        <v>-16.8</v>
      </c>
      <c r="U12" s="8">
        <v>5</v>
      </c>
      <c r="V12" s="8">
        <v>4</v>
      </c>
      <c r="W12" s="8">
        <v>9</v>
      </c>
      <c r="X12" s="8">
        <v>0</v>
      </c>
      <c r="Y12" s="8">
        <f t="shared" si="2"/>
        <v>40.5</v>
      </c>
      <c r="Z12" s="8">
        <f t="shared" si="3"/>
        <v>511.68</v>
      </c>
      <c r="AA12" s="8">
        <f t="shared" si="7"/>
        <v>287.82</v>
      </c>
      <c r="AB12" s="8">
        <f t="shared" si="4"/>
        <v>85.96224000000001</v>
      </c>
      <c r="AC12" s="8">
        <f t="shared" si="5"/>
        <v>425.71776</v>
      </c>
      <c r="AD12" s="32">
        <f t="shared" si="6"/>
        <v>19425.5013888</v>
      </c>
      <c r="AE12" s="7">
        <v>0</v>
      </c>
      <c r="AF12" s="7">
        <v>0</v>
      </c>
      <c r="AG12" s="7">
        <f t="shared" si="9"/>
        <v>19425.5013888</v>
      </c>
      <c r="AH12" s="7">
        <f t="shared" si="0"/>
        <v>194.255013888</v>
      </c>
      <c r="AI12" s="7">
        <f t="shared" si="1"/>
        <v>19619.756402688</v>
      </c>
      <c r="AJ12" s="1"/>
    </row>
    <row r="13" spans="1:36" ht="14.25">
      <c r="A13" s="8" t="s">
        <v>260</v>
      </c>
      <c r="B13" s="8" t="s">
        <v>261</v>
      </c>
      <c r="C13" s="8" t="s">
        <v>63</v>
      </c>
      <c r="D13" s="8">
        <v>55.62</v>
      </c>
      <c r="E13" s="8"/>
      <c r="F13" s="8"/>
      <c r="G13" s="8">
        <v>8</v>
      </c>
      <c r="H13" s="8">
        <f t="shared" si="8"/>
        <v>47.62</v>
      </c>
      <c r="I13" s="8"/>
      <c r="J13" s="8"/>
      <c r="K13" s="10"/>
      <c r="L13" s="8"/>
      <c r="M13" s="8">
        <v>18</v>
      </c>
      <c r="N13" s="8">
        <v>-6</v>
      </c>
      <c r="O13" s="8">
        <v>-6</v>
      </c>
      <c r="P13" s="8">
        <v>-6</v>
      </c>
      <c r="Q13" s="8">
        <v>0</v>
      </c>
      <c r="R13" s="8">
        <v>-1</v>
      </c>
      <c r="S13" s="8">
        <v>-0.8</v>
      </c>
      <c r="T13" s="9">
        <v>-19.8</v>
      </c>
      <c r="U13" s="8">
        <v>2</v>
      </c>
      <c r="V13" s="8">
        <v>2</v>
      </c>
      <c r="W13" s="8">
        <v>4</v>
      </c>
      <c r="X13" s="8">
        <v>0</v>
      </c>
      <c r="Y13" s="8">
        <f t="shared" si="2"/>
        <v>18</v>
      </c>
      <c r="Z13" s="8">
        <f t="shared" si="3"/>
        <v>526.08</v>
      </c>
      <c r="AA13" s="8">
        <f t="shared" si="7"/>
        <v>295.91999999999996</v>
      </c>
      <c r="AB13" s="8">
        <f t="shared" si="4"/>
        <v>104.16384</v>
      </c>
      <c r="AC13" s="8">
        <f t="shared" si="5"/>
        <v>421.91616000000005</v>
      </c>
      <c r="AD13" s="32">
        <f t="shared" si="6"/>
        <v>20091.647539200003</v>
      </c>
      <c r="AE13" s="7">
        <v>0</v>
      </c>
      <c r="AF13" s="7">
        <v>0</v>
      </c>
      <c r="AG13" s="7">
        <f t="shared" si="9"/>
        <v>20091.647539200003</v>
      </c>
      <c r="AH13" s="7">
        <f t="shared" si="0"/>
        <v>200.91647539200002</v>
      </c>
      <c r="AI13" s="7">
        <f t="shared" si="1"/>
        <v>20292.564014592004</v>
      </c>
      <c r="AJ13" s="1"/>
    </row>
    <row r="14" spans="1:36" ht="14.25">
      <c r="A14" s="8" t="s">
        <v>133</v>
      </c>
      <c r="B14" s="8" t="s">
        <v>134</v>
      </c>
      <c r="C14" s="8" t="s">
        <v>63</v>
      </c>
      <c r="D14" s="8">
        <v>54.14</v>
      </c>
      <c r="E14" s="8"/>
      <c r="F14" s="8"/>
      <c r="G14" s="8">
        <v>7.34</v>
      </c>
      <c r="H14" s="8">
        <f t="shared" si="8"/>
        <v>46.8</v>
      </c>
      <c r="I14" s="8"/>
      <c r="J14" s="8"/>
      <c r="K14" s="10"/>
      <c r="L14" s="8"/>
      <c r="M14" s="8">
        <v>15</v>
      </c>
      <c r="N14" s="8">
        <v>-6</v>
      </c>
      <c r="O14" s="8">
        <v>-6</v>
      </c>
      <c r="P14" s="8">
        <v>-6</v>
      </c>
      <c r="Q14" s="8">
        <v>0</v>
      </c>
      <c r="R14" s="8">
        <v>-2</v>
      </c>
      <c r="S14" s="8">
        <v>-0.8</v>
      </c>
      <c r="T14" s="9">
        <v>-20.8</v>
      </c>
      <c r="U14" s="8">
        <v>0</v>
      </c>
      <c r="V14" s="8">
        <v>0</v>
      </c>
      <c r="W14" s="8">
        <v>0</v>
      </c>
      <c r="X14" s="8">
        <v>0</v>
      </c>
      <c r="Y14" s="8">
        <f t="shared" si="2"/>
        <v>0</v>
      </c>
      <c r="Z14" s="8">
        <f t="shared" si="3"/>
        <v>588</v>
      </c>
      <c r="AA14" s="8">
        <f t="shared" si="7"/>
        <v>252</v>
      </c>
      <c r="AB14" s="8">
        <f t="shared" si="4"/>
        <v>122.30399999999997</v>
      </c>
      <c r="AC14" s="8">
        <f t="shared" si="5"/>
        <v>465.696</v>
      </c>
      <c r="AD14" s="32">
        <f t="shared" si="6"/>
        <v>21794.572799999998</v>
      </c>
      <c r="AE14" s="7">
        <v>0</v>
      </c>
      <c r="AF14" s="7">
        <v>0</v>
      </c>
      <c r="AG14" s="7">
        <f t="shared" si="9"/>
        <v>21794.572799999998</v>
      </c>
      <c r="AH14" s="7">
        <f t="shared" si="0"/>
        <v>217.94572799999997</v>
      </c>
      <c r="AI14" s="7">
        <f t="shared" si="1"/>
        <v>22012.518527999997</v>
      </c>
      <c r="AJ14" s="1"/>
    </row>
    <row r="15" spans="1:35" ht="14.25">
      <c r="A15" s="8" t="s">
        <v>253</v>
      </c>
      <c r="B15" s="8" t="s">
        <v>254</v>
      </c>
      <c r="C15" s="8" t="s">
        <v>255</v>
      </c>
      <c r="D15" s="8">
        <v>75.62</v>
      </c>
      <c r="E15" s="32"/>
      <c r="F15" s="32"/>
      <c r="G15" s="8">
        <v>8</v>
      </c>
      <c r="H15" s="8">
        <v>67.62</v>
      </c>
      <c r="I15" s="32"/>
      <c r="J15" s="32"/>
      <c r="K15" s="32"/>
      <c r="L15" s="8"/>
      <c r="M15" s="8">
        <v>15</v>
      </c>
      <c r="N15" s="8">
        <v>-6</v>
      </c>
      <c r="O15" s="8">
        <v>-6</v>
      </c>
      <c r="P15" s="8">
        <v>-1</v>
      </c>
      <c r="Q15" s="8">
        <v>0</v>
      </c>
      <c r="R15" s="8">
        <v>-1</v>
      </c>
      <c r="S15" s="8">
        <v>-0.8</v>
      </c>
      <c r="T15" s="9">
        <v>-14.8</v>
      </c>
      <c r="U15" s="8">
        <v>4</v>
      </c>
      <c r="V15" s="8">
        <v>2</v>
      </c>
      <c r="W15" s="8">
        <v>6</v>
      </c>
      <c r="X15" s="8">
        <v>0</v>
      </c>
      <c r="Y15" s="8">
        <f t="shared" si="2"/>
        <v>27</v>
      </c>
      <c r="Z15" s="8">
        <f t="shared" si="3"/>
        <v>569.0999999999999</v>
      </c>
      <c r="AA15" s="8">
        <f t="shared" si="7"/>
        <v>243.9000000000001</v>
      </c>
      <c r="AB15" s="8">
        <f t="shared" si="4"/>
        <v>84.22680000000003</v>
      </c>
      <c r="AC15" s="8">
        <f t="shared" si="5"/>
        <v>484.8731999999999</v>
      </c>
      <c r="AD15" s="32">
        <f t="shared" si="6"/>
        <v>32787.125783999996</v>
      </c>
      <c r="AE15" s="7">
        <v>0</v>
      </c>
      <c r="AF15" s="7">
        <v>0</v>
      </c>
      <c r="AG15" s="7">
        <f t="shared" si="9"/>
        <v>32787.125783999996</v>
      </c>
      <c r="AH15" s="7">
        <f t="shared" si="0"/>
        <v>327.87125783999994</v>
      </c>
      <c r="AI15" s="7">
        <f t="shared" si="1"/>
        <v>33114.99704184</v>
      </c>
    </row>
    <row r="16" spans="1:35" ht="14.25">
      <c r="A16" s="8" t="s">
        <v>262</v>
      </c>
      <c r="B16" s="8" t="s">
        <v>263</v>
      </c>
      <c r="C16" s="8" t="s">
        <v>63</v>
      </c>
      <c r="D16" s="8">
        <v>54.14</v>
      </c>
      <c r="E16" s="32"/>
      <c r="F16" s="32"/>
      <c r="G16" s="8">
        <v>7</v>
      </c>
      <c r="H16" s="8">
        <v>47.14</v>
      </c>
      <c r="I16" s="32"/>
      <c r="J16" s="32"/>
      <c r="K16" s="32"/>
      <c r="L16" s="8"/>
      <c r="M16" s="8">
        <v>13</v>
      </c>
      <c r="N16" s="8">
        <v>-6</v>
      </c>
      <c r="O16" s="8">
        <v>-5</v>
      </c>
      <c r="P16" s="8">
        <v>0</v>
      </c>
      <c r="Q16" s="8">
        <v>0</v>
      </c>
      <c r="R16" s="8">
        <v>-2</v>
      </c>
      <c r="S16" s="8">
        <v>-0.4</v>
      </c>
      <c r="T16" s="9">
        <v>-15.4</v>
      </c>
      <c r="U16" s="8">
        <v>7</v>
      </c>
      <c r="V16" s="8">
        <v>5</v>
      </c>
      <c r="W16" s="8">
        <v>12</v>
      </c>
      <c r="X16" s="8">
        <v>0</v>
      </c>
      <c r="Y16" s="8">
        <f t="shared" si="2"/>
        <v>54</v>
      </c>
      <c r="Z16" s="8">
        <f t="shared" si="3"/>
        <v>581.64</v>
      </c>
      <c r="AA16" s="8">
        <f t="shared" si="7"/>
        <v>204.36</v>
      </c>
      <c r="AB16" s="8">
        <f t="shared" si="4"/>
        <v>89.57256000000001</v>
      </c>
      <c r="AC16" s="8">
        <f t="shared" si="5"/>
        <v>492.06744</v>
      </c>
      <c r="AD16" s="32">
        <f t="shared" si="6"/>
        <v>23196.0591216</v>
      </c>
      <c r="AE16" s="7">
        <v>0</v>
      </c>
      <c r="AF16" s="7">
        <v>0</v>
      </c>
      <c r="AG16" s="7">
        <f t="shared" si="9"/>
        <v>23196.0591216</v>
      </c>
      <c r="AH16" s="7">
        <f t="shared" si="0"/>
        <v>231.960591216</v>
      </c>
      <c r="AI16" s="7">
        <f t="shared" si="1"/>
        <v>23428.019712816</v>
      </c>
    </row>
    <row r="17" spans="1:35" ht="14.25">
      <c r="A17" s="8" t="s">
        <v>258</v>
      </c>
      <c r="B17" s="8" t="s">
        <v>259</v>
      </c>
      <c r="C17" s="8" t="s">
        <v>63</v>
      </c>
      <c r="D17" s="8">
        <v>54.14</v>
      </c>
      <c r="E17" s="32"/>
      <c r="F17" s="32"/>
      <c r="G17" s="8">
        <v>7</v>
      </c>
      <c r="H17" s="8">
        <v>47.14</v>
      </c>
      <c r="I17" s="32"/>
      <c r="J17" s="32"/>
      <c r="K17" s="32"/>
      <c r="L17" s="8"/>
      <c r="M17" s="8">
        <v>13</v>
      </c>
      <c r="N17" s="8">
        <v>-6</v>
      </c>
      <c r="O17" s="8">
        <v>-5</v>
      </c>
      <c r="P17" s="8">
        <v>-2</v>
      </c>
      <c r="Q17" s="8">
        <v>0</v>
      </c>
      <c r="R17" s="8">
        <v>-2</v>
      </c>
      <c r="S17" s="8">
        <v>-0.4</v>
      </c>
      <c r="T17" s="29">
        <v>-17.4</v>
      </c>
      <c r="U17" s="8">
        <v>3</v>
      </c>
      <c r="V17" s="8">
        <v>3</v>
      </c>
      <c r="W17" s="8">
        <v>6</v>
      </c>
      <c r="X17" s="8">
        <v>0</v>
      </c>
      <c r="Y17" s="8">
        <f t="shared" si="2"/>
        <v>27</v>
      </c>
      <c r="Z17" s="8">
        <f t="shared" si="3"/>
        <v>601.62</v>
      </c>
      <c r="AA17" s="8">
        <f t="shared" si="7"/>
        <v>211.38</v>
      </c>
      <c r="AB17" s="8">
        <f t="shared" si="4"/>
        <v>104.68187999999998</v>
      </c>
      <c r="AC17" s="8">
        <f t="shared" si="5"/>
        <v>496.93812</v>
      </c>
      <c r="AD17" s="32">
        <f t="shared" si="6"/>
        <v>23425.662976800002</v>
      </c>
      <c r="AE17" s="7">
        <v>0</v>
      </c>
      <c r="AF17" s="7">
        <v>0</v>
      </c>
      <c r="AG17" s="7">
        <f t="shared" si="9"/>
        <v>23425.662976800002</v>
      </c>
      <c r="AH17" s="7">
        <f t="shared" si="0"/>
        <v>234.25662976800004</v>
      </c>
      <c r="AI17" s="7">
        <f t="shared" si="1"/>
        <v>23659.919606568</v>
      </c>
    </row>
  </sheetData>
  <mergeCells count="1">
    <mergeCell ref="A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J7" sqref="J7"/>
    </sheetView>
  </sheetViews>
  <sheetFormatPr defaultColWidth="9.00390625" defaultRowHeight="14.25"/>
  <cols>
    <col min="1" max="1" width="11.75390625" style="0" customWidth="1"/>
    <col min="2" max="2" width="6.75390625" style="0" customWidth="1"/>
    <col min="3" max="3" width="8.25390625" style="0" customWidth="1"/>
    <col min="4" max="4" width="7.50390625" style="0" customWidth="1"/>
    <col min="5" max="5" width="4.875" style="0" customWidth="1"/>
    <col min="6" max="6" width="3.75390625" style="0" customWidth="1"/>
    <col min="7" max="7" width="6.375" style="0" customWidth="1"/>
    <col min="8" max="8" width="7.50390625" style="0" customWidth="1"/>
    <col min="9" max="9" width="5.50390625" style="0" customWidth="1"/>
    <col min="10" max="10" width="6.625" style="0" customWidth="1"/>
    <col min="11" max="11" width="3.625" style="0" customWidth="1"/>
    <col min="12" max="12" width="3.75390625" style="0" customWidth="1"/>
    <col min="13" max="13" width="3.875" style="0" customWidth="1"/>
    <col min="14" max="14" width="4.125" style="0" customWidth="1"/>
    <col min="15" max="15" width="3.875" style="0" customWidth="1"/>
    <col min="16" max="16" width="3.50390625" style="0" customWidth="1"/>
    <col min="17" max="17" width="5.375" style="0" customWidth="1"/>
    <col min="18" max="18" width="5.125" style="0" customWidth="1"/>
    <col min="19" max="19" width="5.00390625" style="0" customWidth="1"/>
    <col min="20" max="20" width="5.375" style="0" customWidth="1"/>
    <col min="21" max="21" width="5.875" style="0" customWidth="1"/>
    <col min="22" max="22" width="6.625" style="0" customWidth="1"/>
    <col min="23" max="23" width="6.625" style="22" customWidth="1"/>
    <col min="24" max="24" width="8.625" style="22" customWidth="1"/>
    <col min="25" max="25" width="8.50390625" style="23" customWidth="1"/>
    <col min="26" max="26" width="10.50390625" style="22" customWidth="1"/>
    <col min="27" max="27" width="9.00390625" style="23" customWidth="1"/>
    <col min="28" max="28" width="9.50390625" style="23" bestFit="1" customWidth="1"/>
    <col min="29" max="29" width="6.875" style="0" customWidth="1"/>
    <col min="30" max="30" width="8.875" style="0" customWidth="1"/>
  </cols>
  <sheetData>
    <row r="1" spans="1:30" ht="27">
      <c r="A1" s="37" t="s">
        <v>285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4.75" customHeight="1">
      <c r="A2" s="11" t="s">
        <v>175</v>
      </c>
      <c r="B2" s="11" t="s">
        <v>176</v>
      </c>
      <c r="C2" s="11" t="s">
        <v>252</v>
      </c>
      <c r="D2" s="12" t="s">
        <v>177</v>
      </c>
      <c r="E2" s="12" t="s">
        <v>178</v>
      </c>
      <c r="F2" s="11" t="s">
        <v>179</v>
      </c>
      <c r="G2" s="12" t="s">
        <v>180</v>
      </c>
      <c r="H2" s="11" t="s">
        <v>181</v>
      </c>
      <c r="I2" s="11" t="s">
        <v>182</v>
      </c>
      <c r="J2" s="13" t="s">
        <v>183</v>
      </c>
      <c r="K2" s="11" t="s">
        <v>184</v>
      </c>
      <c r="L2" s="11" t="s">
        <v>185</v>
      </c>
      <c r="M2" s="11" t="s">
        <v>186</v>
      </c>
      <c r="N2" s="11" t="s">
        <v>187</v>
      </c>
      <c r="O2" s="11" t="s">
        <v>188</v>
      </c>
      <c r="P2" s="11" t="s">
        <v>189</v>
      </c>
      <c r="Q2" s="14" t="s">
        <v>190</v>
      </c>
      <c r="R2" s="11" t="s">
        <v>191</v>
      </c>
      <c r="S2" s="11" t="s">
        <v>192</v>
      </c>
      <c r="T2" s="15" t="s">
        <v>193</v>
      </c>
      <c r="U2" s="16" t="s">
        <v>194</v>
      </c>
      <c r="V2" s="16" t="s">
        <v>195</v>
      </c>
      <c r="W2" s="17" t="s">
        <v>196</v>
      </c>
      <c r="X2" s="17" t="s">
        <v>197</v>
      </c>
      <c r="Y2" s="18" t="s">
        <v>198</v>
      </c>
      <c r="Z2" s="17" t="s">
        <v>199</v>
      </c>
      <c r="AA2" s="18" t="s">
        <v>200</v>
      </c>
      <c r="AB2" s="18" t="s">
        <v>201</v>
      </c>
      <c r="AC2" s="12" t="s">
        <v>202</v>
      </c>
      <c r="AD2" s="18" t="s">
        <v>203</v>
      </c>
    </row>
    <row r="3" spans="1:30" ht="24.75" customHeight="1">
      <c r="A3" s="19" t="s">
        <v>206</v>
      </c>
      <c r="B3" s="19" t="s">
        <v>207</v>
      </c>
      <c r="C3" s="8" t="s">
        <v>264</v>
      </c>
      <c r="D3" s="19">
        <v>143.15</v>
      </c>
      <c r="E3" s="19">
        <v>100</v>
      </c>
      <c r="F3" s="19">
        <v>8</v>
      </c>
      <c r="G3" s="19">
        <f aca="true" t="shared" si="0" ref="G3:G22">E3-F3</f>
        <v>92</v>
      </c>
      <c r="H3" s="19">
        <f aca="true" t="shared" si="1" ref="H3:H22">D3-E3</f>
        <v>43.150000000000006</v>
      </c>
      <c r="I3" s="19">
        <v>900</v>
      </c>
      <c r="J3" s="19">
        <f aca="true" t="shared" si="2" ref="J3:J22">H3*I3</f>
        <v>38835.00000000001</v>
      </c>
      <c r="K3" s="19">
        <v>-2</v>
      </c>
      <c r="L3" s="19">
        <v>-2</v>
      </c>
      <c r="M3" s="19">
        <v>-1</v>
      </c>
      <c r="N3" s="19">
        <v>-2</v>
      </c>
      <c r="O3" s="19">
        <v>-2</v>
      </c>
      <c r="P3" s="19">
        <v>0</v>
      </c>
      <c r="Q3" s="19">
        <f aca="true" t="shared" si="3" ref="Q3:Q22">K3+L3+M3+N3+O3+P3</f>
        <v>-9</v>
      </c>
      <c r="R3" s="19">
        <v>5</v>
      </c>
      <c r="S3" s="19">
        <v>5</v>
      </c>
      <c r="T3" s="19">
        <f aca="true" t="shared" si="4" ref="T3:T22">R3+S3</f>
        <v>10</v>
      </c>
      <c r="U3" s="19">
        <f aca="true" t="shared" si="5" ref="U3:U22">4.5*T3</f>
        <v>45</v>
      </c>
      <c r="V3" s="19">
        <f aca="true" t="shared" si="6" ref="V3:V22">840-U3</f>
        <v>795</v>
      </c>
      <c r="W3" s="20">
        <f aca="true" t="shared" si="7" ref="W3:W22">V3-X3</f>
        <v>71.54999999999995</v>
      </c>
      <c r="X3" s="20">
        <f aca="true" t="shared" si="8" ref="X3:X22">V3*(1+Q3%)</f>
        <v>723.45</v>
      </c>
      <c r="Y3" s="21">
        <f aca="true" t="shared" si="9" ref="Y3:Y22">X3*G3</f>
        <v>66557.40000000001</v>
      </c>
      <c r="Z3" s="20">
        <f aca="true" t="shared" si="10" ref="Z3:Z22">Y3-AA3</f>
        <v>13311.479999999996</v>
      </c>
      <c r="AA3" s="21">
        <f aca="true" t="shared" si="11" ref="AA3:AA22">Y3*0.8</f>
        <v>53245.92000000001</v>
      </c>
      <c r="AB3" s="21">
        <f aca="true" t="shared" si="12" ref="AB3:AB22">J3+AA3</f>
        <v>92080.92000000001</v>
      </c>
      <c r="AC3" s="19">
        <f aca="true" t="shared" si="13" ref="AC3:AC22">AB3*0.01</f>
        <v>920.8092000000001</v>
      </c>
      <c r="AD3" s="21">
        <f aca="true" t="shared" si="14" ref="AD3:AD22">AB3+AC3</f>
        <v>93001.72920000002</v>
      </c>
    </row>
    <row r="4" spans="1:30" ht="24.75" customHeight="1">
      <c r="A4" s="19" t="s">
        <v>208</v>
      </c>
      <c r="B4" s="19" t="s">
        <v>209</v>
      </c>
      <c r="C4" s="8" t="s">
        <v>264</v>
      </c>
      <c r="D4" s="19">
        <v>143.15</v>
      </c>
      <c r="E4" s="19">
        <v>120</v>
      </c>
      <c r="F4" s="19">
        <v>8</v>
      </c>
      <c r="G4" s="19">
        <f t="shared" si="0"/>
        <v>112</v>
      </c>
      <c r="H4" s="19">
        <f t="shared" si="1"/>
        <v>23.150000000000006</v>
      </c>
      <c r="I4" s="19">
        <v>1050</v>
      </c>
      <c r="J4" s="19">
        <f t="shared" si="2"/>
        <v>24307.500000000007</v>
      </c>
      <c r="K4" s="19">
        <v>-2</v>
      </c>
      <c r="L4" s="19">
        <v>-2</v>
      </c>
      <c r="M4" s="19">
        <v>0</v>
      </c>
      <c r="N4" s="19">
        <v>-2</v>
      </c>
      <c r="O4" s="19">
        <v>0</v>
      </c>
      <c r="P4" s="19">
        <v>0</v>
      </c>
      <c r="Q4" s="19">
        <f t="shared" si="3"/>
        <v>-6</v>
      </c>
      <c r="R4" s="19">
        <v>11</v>
      </c>
      <c r="S4" s="19">
        <v>8</v>
      </c>
      <c r="T4" s="19">
        <f t="shared" si="4"/>
        <v>19</v>
      </c>
      <c r="U4" s="19">
        <f t="shared" si="5"/>
        <v>85.5</v>
      </c>
      <c r="V4" s="19">
        <f t="shared" si="6"/>
        <v>754.5</v>
      </c>
      <c r="W4" s="20">
        <f t="shared" si="7"/>
        <v>45.270000000000095</v>
      </c>
      <c r="X4" s="20">
        <f t="shared" si="8"/>
        <v>709.2299999999999</v>
      </c>
      <c r="Y4" s="21">
        <f t="shared" si="9"/>
        <v>79433.76</v>
      </c>
      <c r="Z4" s="20">
        <f t="shared" si="10"/>
        <v>15886.751999999993</v>
      </c>
      <c r="AA4" s="21">
        <f t="shared" si="11"/>
        <v>63547.008</v>
      </c>
      <c r="AB4" s="21">
        <f t="shared" si="12"/>
        <v>87854.508</v>
      </c>
      <c r="AC4" s="19">
        <f t="shared" si="13"/>
        <v>878.54508</v>
      </c>
      <c r="AD4" s="21">
        <f t="shared" si="14"/>
        <v>88733.05308</v>
      </c>
    </row>
    <row r="5" spans="1:30" ht="24.75" customHeight="1">
      <c r="A5" s="19" t="s">
        <v>212</v>
      </c>
      <c r="B5" s="19" t="s">
        <v>213</v>
      </c>
      <c r="C5" s="8" t="s">
        <v>264</v>
      </c>
      <c r="D5" s="19">
        <v>143.15</v>
      </c>
      <c r="E5" s="19">
        <v>120</v>
      </c>
      <c r="F5" s="19">
        <v>8</v>
      </c>
      <c r="G5" s="19">
        <f t="shared" si="0"/>
        <v>112</v>
      </c>
      <c r="H5" s="19">
        <f t="shared" si="1"/>
        <v>23.150000000000006</v>
      </c>
      <c r="I5" s="19">
        <v>1300</v>
      </c>
      <c r="J5" s="19">
        <f t="shared" si="2"/>
        <v>30095.000000000007</v>
      </c>
      <c r="K5" s="19">
        <v>-2</v>
      </c>
      <c r="L5" s="19">
        <v>-2</v>
      </c>
      <c r="M5" s="19">
        <v>0</v>
      </c>
      <c r="N5" s="19">
        <v>-2</v>
      </c>
      <c r="O5" s="19">
        <v>0</v>
      </c>
      <c r="P5" s="19">
        <v>0</v>
      </c>
      <c r="Q5" s="19">
        <f t="shared" si="3"/>
        <v>-6</v>
      </c>
      <c r="R5" s="19">
        <v>15</v>
      </c>
      <c r="S5" s="19">
        <v>13</v>
      </c>
      <c r="T5" s="19">
        <f t="shared" si="4"/>
        <v>28</v>
      </c>
      <c r="U5" s="19">
        <f t="shared" si="5"/>
        <v>126</v>
      </c>
      <c r="V5" s="19">
        <f t="shared" si="6"/>
        <v>714</v>
      </c>
      <c r="W5" s="20">
        <f t="shared" si="7"/>
        <v>42.84000000000003</v>
      </c>
      <c r="X5" s="20">
        <f t="shared" si="8"/>
        <v>671.16</v>
      </c>
      <c r="Y5" s="21">
        <f t="shared" si="9"/>
        <v>75169.92</v>
      </c>
      <c r="Z5" s="20">
        <f t="shared" si="10"/>
        <v>15033.983999999997</v>
      </c>
      <c r="AA5" s="21">
        <f t="shared" si="11"/>
        <v>60135.936</v>
      </c>
      <c r="AB5" s="21">
        <f t="shared" si="12"/>
        <v>90230.93600000002</v>
      </c>
      <c r="AC5" s="19">
        <f t="shared" si="13"/>
        <v>902.3093600000002</v>
      </c>
      <c r="AD5" s="21">
        <f t="shared" si="14"/>
        <v>91133.24536000002</v>
      </c>
    </row>
    <row r="6" spans="1:30" ht="24.75" customHeight="1">
      <c r="A6" s="19" t="s">
        <v>214</v>
      </c>
      <c r="B6" s="19" t="s">
        <v>215</v>
      </c>
      <c r="C6" s="8" t="s">
        <v>264</v>
      </c>
      <c r="D6" s="19">
        <v>143.15</v>
      </c>
      <c r="E6" s="19">
        <v>100</v>
      </c>
      <c r="F6" s="19">
        <v>8</v>
      </c>
      <c r="G6" s="19">
        <f t="shared" si="0"/>
        <v>92</v>
      </c>
      <c r="H6" s="19">
        <f t="shared" si="1"/>
        <v>43.150000000000006</v>
      </c>
      <c r="I6" s="19">
        <v>1300</v>
      </c>
      <c r="J6" s="19">
        <f t="shared" si="2"/>
        <v>56095.00000000001</v>
      </c>
      <c r="K6" s="19">
        <v>-2</v>
      </c>
      <c r="L6" s="19">
        <v>-2</v>
      </c>
      <c r="M6" s="19">
        <v>0</v>
      </c>
      <c r="N6" s="19">
        <v>-2</v>
      </c>
      <c r="O6" s="19">
        <v>-2</v>
      </c>
      <c r="P6" s="19">
        <v>0</v>
      </c>
      <c r="Q6" s="19">
        <f t="shared" si="3"/>
        <v>-8</v>
      </c>
      <c r="R6" s="19">
        <v>12</v>
      </c>
      <c r="S6" s="19">
        <v>6</v>
      </c>
      <c r="T6" s="19">
        <f t="shared" si="4"/>
        <v>18</v>
      </c>
      <c r="U6" s="19">
        <f t="shared" si="5"/>
        <v>81</v>
      </c>
      <c r="V6" s="19">
        <f t="shared" si="6"/>
        <v>759</v>
      </c>
      <c r="W6" s="20">
        <f t="shared" si="7"/>
        <v>60.719999999999914</v>
      </c>
      <c r="X6" s="20">
        <f t="shared" si="8"/>
        <v>698.2800000000001</v>
      </c>
      <c r="Y6" s="21">
        <f t="shared" si="9"/>
        <v>64241.76000000001</v>
      </c>
      <c r="Z6" s="20">
        <f t="shared" si="10"/>
        <v>12848.351999999999</v>
      </c>
      <c r="AA6" s="21">
        <f t="shared" si="11"/>
        <v>51393.40800000001</v>
      </c>
      <c r="AB6" s="21">
        <f t="shared" si="12"/>
        <v>107488.40800000002</v>
      </c>
      <c r="AC6" s="19">
        <f t="shared" si="13"/>
        <v>1074.8840800000003</v>
      </c>
      <c r="AD6" s="21">
        <f t="shared" si="14"/>
        <v>108563.29208000003</v>
      </c>
    </row>
    <row r="7" spans="1:30" ht="24.75" customHeight="1">
      <c r="A7" s="19" t="s">
        <v>216</v>
      </c>
      <c r="B7" s="19" t="s">
        <v>217</v>
      </c>
      <c r="C7" s="8" t="s">
        <v>264</v>
      </c>
      <c r="D7" s="19">
        <v>143.15</v>
      </c>
      <c r="E7" s="19">
        <v>120</v>
      </c>
      <c r="F7" s="19">
        <v>8</v>
      </c>
      <c r="G7" s="19">
        <f t="shared" si="0"/>
        <v>112</v>
      </c>
      <c r="H7" s="19">
        <f t="shared" si="1"/>
        <v>23.150000000000006</v>
      </c>
      <c r="I7" s="19">
        <v>1150</v>
      </c>
      <c r="J7" s="19">
        <f t="shared" si="2"/>
        <v>26622.500000000007</v>
      </c>
      <c r="K7" s="19">
        <v>-2</v>
      </c>
      <c r="L7" s="19">
        <v>-2</v>
      </c>
      <c r="M7" s="19">
        <v>0</v>
      </c>
      <c r="N7" s="19">
        <v>-2</v>
      </c>
      <c r="O7" s="19">
        <v>0</v>
      </c>
      <c r="P7" s="19">
        <v>0</v>
      </c>
      <c r="Q7" s="19">
        <f t="shared" si="3"/>
        <v>-6</v>
      </c>
      <c r="R7" s="19">
        <v>16</v>
      </c>
      <c r="S7" s="19">
        <v>11</v>
      </c>
      <c r="T7" s="19">
        <f t="shared" si="4"/>
        <v>27</v>
      </c>
      <c r="U7" s="19">
        <f t="shared" si="5"/>
        <v>121.5</v>
      </c>
      <c r="V7" s="19">
        <f t="shared" si="6"/>
        <v>718.5</v>
      </c>
      <c r="W7" s="20">
        <f t="shared" si="7"/>
        <v>43.110000000000014</v>
      </c>
      <c r="X7" s="20">
        <f t="shared" si="8"/>
        <v>675.39</v>
      </c>
      <c r="Y7" s="21">
        <f t="shared" si="9"/>
        <v>75643.68</v>
      </c>
      <c r="Z7" s="20">
        <f t="shared" si="10"/>
        <v>15128.735999999997</v>
      </c>
      <c r="AA7" s="21">
        <f t="shared" si="11"/>
        <v>60514.943999999996</v>
      </c>
      <c r="AB7" s="21">
        <f t="shared" si="12"/>
        <v>87137.444</v>
      </c>
      <c r="AC7" s="19">
        <f t="shared" si="13"/>
        <v>871.37444</v>
      </c>
      <c r="AD7" s="21">
        <f t="shared" si="14"/>
        <v>88008.81844</v>
      </c>
    </row>
    <row r="8" spans="1:30" ht="24.75" customHeight="1">
      <c r="A8" s="19" t="s">
        <v>218</v>
      </c>
      <c r="B8" s="19" t="s">
        <v>219</v>
      </c>
      <c r="C8" s="8" t="s">
        <v>264</v>
      </c>
      <c r="D8" s="19">
        <v>143.15</v>
      </c>
      <c r="E8" s="19">
        <v>100</v>
      </c>
      <c r="F8" s="19">
        <v>8</v>
      </c>
      <c r="G8" s="19">
        <f t="shared" si="0"/>
        <v>92</v>
      </c>
      <c r="H8" s="19">
        <f t="shared" si="1"/>
        <v>43.150000000000006</v>
      </c>
      <c r="I8" s="19">
        <v>1150</v>
      </c>
      <c r="J8" s="19">
        <f t="shared" si="2"/>
        <v>49622.50000000001</v>
      </c>
      <c r="K8" s="19">
        <v>-2</v>
      </c>
      <c r="L8" s="19">
        <v>-2</v>
      </c>
      <c r="M8" s="19">
        <v>0</v>
      </c>
      <c r="N8" s="19">
        <v>-2</v>
      </c>
      <c r="O8" s="19">
        <v>-2</v>
      </c>
      <c r="P8" s="19">
        <v>0</v>
      </c>
      <c r="Q8" s="19">
        <f t="shared" si="3"/>
        <v>-8</v>
      </c>
      <c r="R8" s="19">
        <v>15</v>
      </c>
      <c r="S8" s="19">
        <v>8</v>
      </c>
      <c r="T8" s="19">
        <f t="shared" si="4"/>
        <v>23</v>
      </c>
      <c r="U8" s="19">
        <f t="shared" si="5"/>
        <v>103.5</v>
      </c>
      <c r="V8" s="19">
        <f t="shared" si="6"/>
        <v>736.5</v>
      </c>
      <c r="W8" s="20">
        <f t="shared" si="7"/>
        <v>58.91999999999996</v>
      </c>
      <c r="X8" s="20">
        <f t="shared" si="8"/>
        <v>677.58</v>
      </c>
      <c r="Y8" s="21">
        <f t="shared" si="9"/>
        <v>62337.36</v>
      </c>
      <c r="Z8" s="20">
        <f t="shared" si="10"/>
        <v>12467.471999999994</v>
      </c>
      <c r="AA8" s="21">
        <f t="shared" si="11"/>
        <v>49869.888000000006</v>
      </c>
      <c r="AB8" s="21">
        <f t="shared" si="12"/>
        <v>99492.388</v>
      </c>
      <c r="AC8" s="19">
        <f t="shared" si="13"/>
        <v>994.92388</v>
      </c>
      <c r="AD8" s="21">
        <f t="shared" si="14"/>
        <v>100487.31188000001</v>
      </c>
    </row>
    <row r="9" spans="1:30" ht="24.75" customHeight="1">
      <c r="A9" s="19" t="s">
        <v>222</v>
      </c>
      <c r="B9" s="19" t="s">
        <v>223</v>
      </c>
      <c r="C9" s="8" t="s">
        <v>264</v>
      </c>
      <c r="D9" s="19">
        <v>143.15</v>
      </c>
      <c r="E9" s="19">
        <v>100</v>
      </c>
      <c r="F9" s="19">
        <v>8</v>
      </c>
      <c r="G9" s="19">
        <f t="shared" si="0"/>
        <v>92</v>
      </c>
      <c r="H9" s="19">
        <f t="shared" si="1"/>
        <v>43.150000000000006</v>
      </c>
      <c r="I9" s="19">
        <v>900</v>
      </c>
      <c r="J9" s="19">
        <f t="shared" si="2"/>
        <v>38835.00000000001</v>
      </c>
      <c r="K9" s="19">
        <v>-2</v>
      </c>
      <c r="L9" s="19">
        <v>-2</v>
      </c>
      <c r="M9" s="19">
        <v>-2</v>
      </c>
      <c r="N9" s="19">
        <v>-2</v>
      </c>
      <c r="O9" s="19">
        <v>-2</v>
      </c>
      <c r="P9" s="19">
        <v>0</v>
      </c>
      <c r="Q9" s="19">
        <f t="shared" si="3"/>
        <v>-10</v>
      </c>
      <c r="R9" s="19">
        <v>4</v>
      </c>
      <c r="S9" s="19"/>
      <c r="T9" s="19">
        <f t="shared" si="4"/>
        <v>4</v>
      </c>
      <c r="U9" s="19">
        <f t="shared" si="5"/>
        <v>18</v>
      </c>
      <c r="V9" s="19">
        <f t="shared" si="6"/>
        <v>822</v>
      </c>
      <c r="W9" s="20">
        <f t="shared" si="7"/>
        <v>82.19999999999993</v>
      </c>
      <c r="X9" s="20">
        <f t="shared" si="8"/>
        <v>739.8000000000001</v>
      </c>
      <c r="Y9" s="21">
        <f t="shared" si="9"/>
        <v>68061.6</v>
      </c>
      <c r="Z9" s="20">
        <f t="shared" si="10"/>
        <v>13612.32</v>
      </c>
      <c r="AA9" s="21">
        <f t="shared" si="11"/>
        <v>54449.280000000006</v>
      </c>
      <c r="AB9" s="21">
        <f t="shared" si="12"/>
        <v>93284.28000000001</v>
      </c>
      <c r="AC9" s="19">
        <f t="shared" si="13"/>
        <v>932.8428000000001</v>
      </c>
      <c r="AD9" s="21">
        <f t="shared" si="14"/>
        <v>94217.12280000001</v>
      </c>
    </row>
    <row r="10" spans="1:30" ht="24.75" customHeight="1">
      <c r="A10" s="19" t="s">
        <v>224</v>
      </c>
      <c r="B10" s="19" t="s">
        <v>225</v>
      </c>
      <c r="C10" s="8" t="s">
        <v>264</v>
      </c>
      <c r="D10" s="19">
        <v>143.15</v>
      </c>
      <c r="E10" s="19">
        <v>120</v>
      </c>
      <c r="F10" s="19">
        <v>8</v>
      </c>
      <c r="G10" s="19">
        <f t="shared" si="0"/>
        <v>112</v>
      </c>
      <c r="H10" s="19">
        <f t="shared" si="1"/>
        <v>23.150000000000006</v>
      </c>
      <c r="I10" s="19">
        <v>850</v>
      </c>
      <c r="J10" s="19">
        <f t="shared" si="2"/>
        <v>19677.500000000004</v>
      </c>
      <c r="K10" s="19">
        <v>-2</v>
      </c>
      <c r="L10" s="19">
        <v>-2</v>
      </c>
      <c r="M10" s="19">
        <v>-6</v>
      </c>
      <c r="N10" s="19">
        <v>-2</v>
      </c>
      <c r="O10" s="19">
        <v>0</v>
      </c>
      <c r="P10" s="19">
        <v>0</v>
      </c>
      <c r="Q10" s="19">
        <f t="shared" si="3"/>
        <v>-12</v>
      </c>
      <c r="R10" s="19"/>
      <c r="S10" s="19">
        <v>22</v>
      </c>
      <c r="T10" s="19">
        <f t="shared" si="4"/>
        <v>22</v>
      </c>
      <c r="U10" s="19">
        <f t="shared" si="5"/>
        <v>99</v>
      </c>
      <c r="V10" s="19">
        <f t="shared" si="6"/>
        <v>741</v>
      </c>
      <c r="W10" s="20">
        <f t="shared" si="7"/>
        <v>88.91999999999996</v>
      </c>
      <c r="X10" s="20">
        <f t="shared" si="8"/>
        <v>652.08</v>
      </c>
      <c r="Y10" s="21">
        <f t="shared" si="9"/>
        <v>73032.96</v>
      </c>
      <c r="Z10" s="20">
        <f t="shared" si="10"/>
        <v>14606.591999999997</v>
      </c>
      <c r="AA10" s="21">
        <f t="shared" si="11"/>
        <v>58426.36800000001</v>
      </c>
      <c r="AB10" s="21">
        <f t="shared" si="12"/>
        <v>78103.86800000002</v>
      </c>
      <c r="AC10" s="19">
        <f t="shared" si="13"/>
        <v>781.0386800000002</v>
      </c>
      <c r="AD10" s="21">
        <f t="shared" si="14"/>
        <v>78884.90668000001</v>
      </c>
    </row>
    <row r="11" spans="1:30" ht="24.75" customHeight="1">
      <c r="A11" s="19" t="s">
        <v>226</v>
      </c>
      <c r="B11" s="19" t="s">
        <v>227</v>
      </c>
      <c r="C11" s="8" t="s">
        <v>264</v>
      </c>
      <c r="D11" s="19">
        <v>143.15</v>
      </c>
      <c r="E11" s="19">
        <v>100</v>
      </c>
      <c r="F11" s="19">
        <v>8</v>
      </c>
      <c r="G11" s="19">
        <f t="shared" si="0"/>
        <v>92</v>
      </c>
      <c r="H11" s="19">
        <f t="shared" si="1"/>
        <v>43.150000000000006</v>
      </c>
      <c r="I11" s="19">
        <v>850</v>
      </c>
      <c r="J11" s="19">
        <f t="shared" si="2"/>
        <v>36677.50000000001</v>
      </c>
      <c r="K11" s="19">
        <v>-2</v>
      </c>
      <c r="L11" s="19">
        <v>-2</v>
      </c>
      <c r="M11" s="19">
        <v>-6</v>
      </c>
      <c r="N11" s="19">
        <v>-2</v>
      </c>
      <c r="O11" s="19">
        <v>-2</v>
      </c>
      <c r="P11" s="19">
        <v>0</v>
      </c>
      <c r="Q11" s="19">
        <f t="shared" si="3"/>
        <v>-14</v>
      </c>
      <c r="R11" s="19">
        <v>14</v>
      </c>
      <c r="S11" s="19">
        <v>14</v>
      </c>
      <c r="T11" s="19">
        <f t="shared" si="4"/>
        <v>28</v>
      </c>
      <c r="U11" s="19">
        <f t="shared" si="5"/>
        <v>126</v>
      </c>
      <c r="V11" s="19">
        <f t="shared" si="6"/>
        <v>714</v>
      </c>
      <c r="W11" s="20">
        <f t="shared" si="7"/>
        <v>99.96000000000004</v>
      </c>
      <c r="X11" s="20">
        <f t="shared" si="8"/>
        <v>614.04</v>
      </c>
      <c r="Y11" s="21">
        <f t="shared" si="9"/>
        <v>56491.67999999999</v>
      </c>
      <c r="Z11" s="20">
        <f t="shared" si="10"/>
        <v>11298.335999999996</v>
      </c>
      <c r="AA11" s="21">
        <f t="shared" si="11"/>
        <v>45193.344</v>
      </c>
      <c r="AB11" s="21">
        <f t="shared" si="12"/>
        <v>81870.84400000001</v>
      </c>
      <c r="AC11" s="19">
        <f t="shared" si="13"/>
        <v>818.7084400000001</v>
      </c>
      <c r="AD11" s="21">
        <f t="shared" si="14"/>
        <v>82689.55244000001</v>
      </c>
    </row>
    <row r="12" spans="1:30" ht="24.75" customHeight="1">
      <c r="A12" s="19" t="s">
        <v>228</v>
      </c>
      <c r="B12" s="19" t="s">
        <v>229</v>
      </c>
      <c r="C12" s="8" t="s">
        <v>264</v>
      </c>
      <c r="D12" s="19">
        <v>143.15</v>
      </c>
      <c r="E12" s="19">
        <v>120</v>
      </c>
      <c r="F12" s="19">
        <v>8</v>
      </c>
      <c r="G12" s="19">
        <f t="shared" si="0"/>
        <v>112</v>
      </c>
      <c r="H12" s="19">
        <f t="shared" si="1"/>
        <v>23.150000000000006</v>
      </c>
      <c r="I12" s="19">
        <v>900</v>
      </c>
      <c r="J12" s="19">
        <f t="shared" si="2"/>
        <v>20835.000000000004</v>
      </c>
      <c r="K12" s="19">
        <v>-2</v>
      </c>
      <c r="L12" s="19">
        <v>-2</v>
      </c>
      <c r="M12" s="19">
        <v>-1</v>
      </c>
      <c r="N12" s="19">
        <v>-2</v>
      </c>
      <c r="O12" s="19">
        <v>-1</v>
      </c>
      <c r="P12" s="19">
        <v>0</v>
      </c>
      <c r="Q12" s="19">
        <f t="shared" si="3"/>
        <v>-8</v>
      </c>
      <c r="R12" s="19">
        <v>18</v>
      </c>
      <c r="S12" s="19">
        <v>17</v>
      </c>
      <c r="T12" s="19">
        <f t="shared" si="4"/>
        <v>35</v>
      </c>
      <c r="U12" s="19">
        <f t="shared" si="5"/>
        <v>157.5</v>
      </c>
      <c r="V12" s="19">
        <f t="shared" si="6"/>
        <v>682.5</v>
      </c>
      <c r="W12" s="20">
        <f t="shared" si="7"/>
        <v>54.60000000000002</v>
      </c>
      <c r="X12" s="20">
        <f t="shared" si="8"/>
        <v>627.9</v>
      </c>
      <c r="Y12" s="21">
        <f t="shared" si="9"/>
        <v>70324.8</v>
      </c>
      <c r="Z12" s="20">
        <f t="shared" si="10"/>
        <v>14064.96</v>
      </c>
      <c r="AA12" s="21">
        <f t="shared" si="11"/>
        <v>56259.840000000004</v>
      </c>
      <c r="AB12" s="21">
        <f t="shared" si="12"/>
        <v>77094.84000000001</v>
      </c>
      <c r="AC12" s="19">
        <f t="shared" si="13"/>
        <v>770.9484000000001</v>
      </c>
      <c r="AD12" s="21">
        <f t="shared" si="14"/>
        <v>77865.7884</v>
      </c>
    </row>
    <row r="13" spans="1:30" ht="24.75" customHeight="1">
      <c r="A13" s="19" t="s">
        <v>232</v>
      </c>
      <c r="B13" s="19" t="s">
        <v>233</v>
      </c>
      <c r="C13" s="8" t="s">
        <v>264</v>
      </c>
      <c r="D13" s="19">
        <v>143.15</v>
      </c>
      <c r="E13" s="19">
        <v>120</v>
      </c>
      <c r="F13" s="19">
        <v>8</v>
      </c>
      <c r="G13" s="19">
        <f t="shared" si="0"/>
        <v>112</v>
      </c>
      <c r="H13" s="19">
        <f t="shared" si="1"/>
        <v>23.150000000000006</v>
      </c>
      <c r="I13" s="19">
        <v>1050</v>
      </c>
      <c r="J13" s="19">
        <f t="shared" si="2"/>
        <v>24307.500000000007</v>
      </c>
      <c r="K13" s="19">
        <v>-2</v>
      </c>
      <c r="L13" s="19">
        <v>-2</v>
      </c>
      <c r="M13" s="19">
        <v>0</v>
      </c>
      <c r="N13" s="19">
        <v>-2</v>
      </c>
      <c r="O13" s="19">
        <v>-1</v>
      </c>
      <c r="P13" s="19">
        <v>0</v>
      </c>
      <c r="Q13" s="19">
        <f t="shared" si="3"/>
        <v>-7</v>
      </c>
      <c r="R13" s="19">
        <v>11</v>
      </c>
      <c r="S13" s="19">
        <v>9</v>
      </c>
      <c r="T13" s="19">
        <f t="shared" si="4"/>
        <v>20</v>
      </c>
      <c r="U13" s="19">
        <f t="shared" si="5"/>
        <v>90</v>
      </c>
      <c r="V13" s="19">
        <f t="shared" si="6"/>
        <v>750</v>
      </c>
      <c r="W13" s="20">
        <f t="shared" si="7"/>
        <v>52.5</v>
      </c>
      <c r="X13" s="20">
        <f t="shared" si="8"/>
        <v>697.5</v>
      </c>
      <c r="Y13" s="21">
        <f t="shared" si="9"/>
        <v>78120</v>
      </c>
      <c r="Z13" s="20">
        <f t="shared" si="10"/>
        <v>15624</v>
      </c>
      <c r="AA13" s="21">
        <f t="shared" si="11"/>
        <v>62496</v>
      </c>
      <c r="AB13" s="21">
        <f t="shared" si="12"/>
        <v>86803.5</v>
      </c>
      <c r="AC13" s="19">
        <f t="shared" si="13"/>
        <v>868.035</v>
      </c>
      <c r="AD13" s="21">
        <f t="shared" si="14"/>
        <v>87671.535</v>
      </c>
    </row>
    <row r="14" spans="1:30" ht="24.75" customHeight="1">
      <c r="A14" s="19" t="s">
        <v>234</v>
      </c>
      <c r="B14" s="19" t="s">
        <v>235</v>
      </c>
      <c r="C14" s="8" t="s">
        <v>264</v>
      </c>
      <c r="D14" s="19">
        <v>143.15</v>
      </c>
      <c r="E14" s="19">
        <v>120</v>
      </c>
      <c r="F14" s="19">
        <v>8</v>
      </c>
      <c r="G14" s="19">
        <f t="shared" si="0"/>
        <v>112</v>
      </c>
      <c r="H14" s="19">
        <f t="shared" si="1"/>
        <v>23.150000000000006</v>
      </c>
      <c r="I14" s="19">
        <v>1050</v>
      </c>
      <c r="J14" s="19">
        <f t="shared" si="2"/>
        <v>24307.500000000007</v>
      </c>
      <c r="K14" s="19">
        <v>-2</v>
      </c>
      <c r="L14" s="19">
        <v>-2</v>
      </c>
      <c r="M14" s="19">
        <v>0</v>
      </c>
      <c r="N14" s="19">
        <v>-2</v>
      </c>
      <c r="O14" s="19">
        <v>0</v>
      </c>
      <c r="P14" s="19">
        <v>0</v>
      </c>
      <c r="Q14" s="19">
        <f t="shared" si="3"/>
        <v>-6</v>
      </c>
      <c r="R14" s="19">
        <v>12</v>
      </c>
      <c r="S14" s="19">
        <v>12</v>
      </c>
      <c r="T14" s="19">
        <f t="shared" si="4"/>
        <v>24</v>
      </c>
      <c r="U14" s="19">
        <f t="shared" si="5"/>
        <v>108</v>
      </c>
      <c r="V14" s="19">
        <f t="shared" si="6"/>
        <v>732</v>
      </c>
      <c r="W14" s="20">
        <f t="shared" si="7"/>
        <v>43.92000000000007</v>
      </c>
      <c r="X14" s="20">
        <f t="shared" si="8"/>
        <v>688.0799999999999</v>
      </c>
      <c r="Y14" s="21">
        <f t="shared" si="9"/>
        <v>77064.95999999999</v>
      </c>
      <c r="Z14" s="20">
        <f t="shared" si="10"/>
        <v>15412.991999999998</v>
      </c>
      <c r="AA14" s="21">
        <f t="shared" si="11"/>
        <v>61651.96799999999</v>
      </c>
      <c r="AB14" s="21">
        <f t="shared" si="12"/>
        <v>85959.468</v>
      </c>
      <c r="AC14" s="19">
        <f t="shared" si="13"/>
        <v>859.5946799999999</v>
      </c>
      <c r="AD14" s="21">
        <f t="shared" si="14"/>
        <v>86819.06267999999</v>
      </c>
    </row>
    <row r="15" spans="1:30" ht="24.75" customHeight="1">
      <c r="A15" s="19" t="s">
        <v>236</v>
      </c>
      <c r="B15" s="19" t="s">
        <v>237</v>
      </c>
      <c r="C15" s="8" t="s">
        <v>264</v>
      </c>
      <c r="D15" s="19">
        <v>143.15</v>
      </c>
      <c r="E15" s="19">
        <v>120</v>
      </c>
      <c r="F15" s="19">
        <v>8</v>
      </c>
      <c r="G15" s="19">
        <f t="shared" si="0"/>
        <v>112</v>
      </c>
      <c r="H15" s="19">
        <f t="shared" si="1"/>
        <v>23.150000000000006</v>
      </c>
      <c r="I15" s="19">
        <v>1300</v>
      </c>
      <c r="J15" s="19">
        <f t="shared" si="2"/>
        <v>30095.000000000007</v>
      </c>
      <c r="K15" s="19">
        <v>-2</v>
      </c>
      <c r="L15" s="19">
        <v>-2</v>
      </c>
      <c r="M15" s="19">
        <v>0</v>
      </c>
      <c r="N15" s="19">
        <v>-2</v>
      </c>
      <c r="O15" s="19">
        <v>-1</v>
      </c>
      <c r="P15" s="19">
        <v>0</v>
      </c>
      <c r="Q15" s="19">
        <f t="shared" si="3"/>
        <v>-7</v>
      </c>
      <c r="R15" s="19">
        <v>12</v>
      </c>
      <c r="S15" s="19">
        <v>8</v>
      </c>
      <c r="T15" s="19">
        <f t="shared" si="4"/>
        <v>20</v>
      </c>
      <c r="U15" s="19">
        <f t="shared" si="5"/>
        <v>90</v>
      </c>
      <c r="V15" s="19">
        <f t="shared" si="6"/>
        <v>750</v>
      </c>
      <c r="W15" s="20">
        <f t="shared" si="7"/>
        <v>52.5</v>
      </c>
      <c r="X15" s="20">
        <f t="shared" si="8"/>
        <v>697.5</v>
      </c>
      <c r="Y15" s="21">
        <f t="shared" si="9"/>
        <v>78120</v>
      </c>
      <c r="Z15" s="20">
        <f t="shared" si="10"/>
        <v>15624</v>
      </c>
      <c r="AA15" s="21">
        <f t="shared" si="11"/>
        <v>62496</v>
      </c>
      <c r="AB15" s="21">
        <f t="shared" si="12"/>
        <v>92591</v>
      </c>
      <c r="AC15" s="19">
        <f t="shared" si="13"/>
        <v>925.91</v>
      </c>
      <c r="AD15" s="21">
        <f t="shared" si="14"/>
        <v>93516.91</v>
      </c>
    </row>
    <row r="16" spans="1:30" ht="24.75" customHeight="1">
      <c r="A16" s="19" t="s">
        <v>238</v>
      </c>
      <c r="B16" s="19" t="s">
        <v>239</v>
      </c>
      <c r="C16" s="8" t="s">
        <v>264</v>
      </c>
      <c r="D16" s="19">
        <v>143.15</v>
      </c>
      <c r="E16" s="19">
        <v>100</v>
      </c>
      <c r="F16" s="19">
        <v>8</v>
      </c>
      <c r="G16" s="19">
        <f t="shared" si="0"/>
        <v>92</v>
      </c>
      <c r="H16" s="19">
        <f t="shared" si="1"/>
        <v>43.150000000000006</v>
      </c>
      <c r="I16" s="19">
        <v>1300</v>
      </c>
      <c r="J16" s="19">
        <f t="shared" si="2"/>
        <v>56095.00000000001</v>
      </c>
      <c r="K16" s="19">
        <v>-2</v>
      </c>
      <c r="L16" s="19">
        <v>-2</v>
      </c>
      <c r="M16" s="19">
        <v>0</v>
      </c>
      <c r="N16" s="19">
        <v>-2</v>
      </c>
      <c r="O16" s="19">
        <v>0</v>
      </c>
      <c r="P16" s="19">
        <v>0</v>
      </c>
      <c r="Q16" s="19">
        <f t="shared" si="3"/>
        <v>-6</v>
      </c>
      <c r="R16" s="19">
        <v>14</v>
      </c>
      <c r="S16" s="19">
        <v>12</v>
      </c>
      <c r="T16" s="19">
        <f t="shared" si="4"/>
        <v>26</v>
      </c>
      <c r="U16" s="19">
        <f t="shared" si="5"/>
        <v>117</v>
      </c>
      <c r="V16" s="19">
        <f t="shared" si="6"/>
        <v>723</v>
      </c>
      <c r="W16" s="20">
        <f t="shared" si="7"/>
        <v>43.379999999999995</v>
      </c>
      <c r="X16" s="20">
        <f t="shared" si="8"/>
        <v>679.62</v>
      </c>
      <c r="Y16" s="21">
        <f t="shared" si="9"/>
        <v>62525.04</v>
      </c>
      <c r="Z16" s="20">
        <f t="shared" si="10"/>
        <v>12505.007999999994</v>
      </c>
      <c r="AA16" s="21">
        <f t="shared" si="11"/>
        <v>50020.03200000001</v>
      </c>
      <c r="AB16" s="21">
        <f t="shared" si="12"/>
        <v>106115.032</v>
      </c>
      <c r="AC16" s="19">
        <f t="shared" si="13"/>
        <v>1061.1503200000002</v>
      </c>
      <c r="AD16" s="21">
        <f t="shared" si="14"/>
        <v>107176.18232</v>
      </c>
    </row>
    <row r="17" spans="1:30" ht="24.75" customHeight="1">
      <c r="A17" s="19" t="s">
        <v>240</v>
      </c>
      <c r="B17" s="19" t="s">
        <v>241</v>
      </c>
      <c r="C17" s="8" t="s">
        <v>264</v>
      </c>
      <c r="D17" s="19">
        <v>143.15</v>
      </c>
      <c r="E17" s="19">
        <v>120</v>
      </c>
      <c r="F17" s="19">
        <v>8</v>
      </c>
      <c r="G17" s="19">
        <f t="shared" si="0"/>
        <v>112</v>
      </c>
      <c r="H17" s="19">
        <f t="shared" si="1"/>
        <v>23.150000000000006</v>
      </c>
      <c r="I17" s="19">
        <v>1150</v>
      </c>
      <c r="J17" s="19">
        <f t="shared" si="2"/>
        <v>26622.500000000007</v>
      </c>
      <c r="K17" s="19">
        <v>-2</v>
      </c>
      <c r="L17" s="19">
        <v>-2</v>
      </c>
      <c r="M17" s="19">
        <v>0</v>
      </c>
      <c r="N17" s="19">
        <v>-2</v>
      </c>
      <c r="O17" s="19">
        <v>-1</v>
      </c>
      <c r="P17" s="19">
        <v>0</v>
      </c>
      <c r="Q17" s="19">
        <f t="shared" si="3"/>
        <v>-7</v>
      </c>
      <c r="R17" s="19">
        <v>18</v>
      </c>
      <c r="S17" s="19">
        <v>19</v>
      </c>
      <c r="T17" s="19">
        <f t="shared" si="4"/>
        <v>37</v>
      </c>
      <c r="U17" s="19">
        <f t="shared" si="5"/>
        <v>166.5</v>
      </c>
      <c r="V17" s="19">
        <f t="shared" si="6"/>
        <v>673.5</v>
      </c>
      <c r="W17" s="20">
        <f t="shared" si="7"/>
        <v>47.145000000000095</v>
      </c>
      <c r="X17" s="20">
        <f t="shared" si="8"/>
        <v>626.3549999999999</v>
      </c>
      <c r="Y17" s="21">
        <f t="shared" si="9"/>
        <v>70151.76</v>
      </c>
      <c r="Z17" s="20">
        <f t="shared" si="10"/>
        <v>14030.351999999999</v>
      </c>
      <c r="AA17" s="21">
        <f t="shared" si="11"/>
        <v>56121.407999999996</v>
      </c>
      <c r="AB17" s="21">
        <f t="shared" si="12"/>
        <v>82743.908</v>
      </c>
      <c r="AC17" s="19">
        <f t="shared" si="13"/>
        <v>827.43908</v>
      </c>
      <c r="AD17" s="21">
        <f t="shared" si="14"/>
        <v>83571.34707999999</v>
      </c>
    </row>
    <row r="18" spans="1:30" ht="24.75" customHeight="1">
      <c r="A18" s="19" t="s">
        <v>242</v>
      </c>
      <c r="B18" s="19" t="s">
        <v>243</v>
      </c>
      <c r="C18" s="8" t="s">
        <v>264</v>
      </c>
      <c r="D18" s="19">
        <v>143.15</v>
      </c>
      <c r="E18" s="19">
        <v>120</v>
      </c>
      <c r="F18" s="19">
        <v>8</v>
      </c>
      <c r="G18" s="19">
        <f t="shared" si="0"/>
        <v>112</v>
      </c>
      <c r="H18" s="19">
        <f t="shared" si="1"/>
        <v>23.150000000000006</v>
      </c>
      <c r="I18" s="19">
        <v>1150</v>
      </c>
      <c r="J18" s="19">
        <f t="shared" si="2"/>
        <v>26622.500000000007</v>
      </c>
      <c r="K18" s="19">
        <v>-2</v>
      </c>
      <c r="L18" s="19">
        <v>-2</v>
      </c>
      <c r="M18" s="19">
        <v>0</v>
      </c>
      <c r="N18" s="19">
        <v>-2</v>
      </c>
      <c r="O18" s="19">
        <v>0</v>
      </c>
      <c r="P18" s="19">
        <v>0</v>
      </c>
      <c r="Q18" s="19">
        <f t="shared" si="3"/>
        <v>-6</v>
      </c>
      <c r="R18" s="19">
        <v>21</v>
      </c>
      <c r="S18" s="19">
        <v>18</v>
      </c>
      <c r="T18" s="19">
        <f t="shared" si="4"/>
        <v>39</v>
      </c>
      <c r="U18" s="19">
        <f t="shared" si="5"/>
        <v>175.5</v>
      </c>
      <c r="V18" s="19">
        <f t="shared" si="6"/>
        <v>664.5</v>
      </c>
      <c r="W18" s="20">
        <f t="shared" si="7"/>
        <v>39.870000000000005</v>
      </c>
      <c r="X18" s="20">
        <f t="shared" si="8"/>
        <v>624.63</v>
      </c>
      <c r="Y18" s="21">
        <f t="shared" si="9"/>
        <v>69958.56</v>
      </c>
      <c r="Z18" s="20">
        <f t="shared" si="10"/>
        <v>13991.712</v>
      </c>
      <c r="AA18" s="21">
        <f t="shared" si="11"/>
        <v>55966.848</v>
      </c>
      <c r="AB18" s="21">
        <f t="shared" si="12"/>
        <v>82589.348</v>
      </c>
      <c r="AC18" s="19">
        <f t="shared" si="13"/>
        <v>825.89348</v>
      </c>
      <c r="AD18" s="21">
        <f t="shared" si="14"/>
        <v>83415.24148</v>
      </c>
    </row>
    <row r="19" spans="1:30" ht="24.75" customHeight="1">
      <c r="A19" s="19" t="s">
        <v>244</v>
      </c>
      <c r="B19" s="19" t="s">
        <v>245</v>
      </c>
      <c r="C19" s="8" t="s">
        <v>264</v>
      </c>
      <c r="D19" s="19">
        <v>143.15</v>
      </c>
      <c r="E19" s="19">
        <v>100</v>
      </c>
      <c r="F19" s="19">
        <v>8</v>
      </c>
      <c r="G19" s="19">
        <f t="shared" si="0"/>
        <v>92</v>
      </c>
      <c r="H19" s="19">
        <f t="shared" si="1"/>
        <v>43.150000000000006</v>
      </c>
      <c r="I19" s="19">
        <v>900</v>
      </c>
      <c r="J19" s="19">
        <f t="shared" si="2"/>
        <v>38835.00000000001</v>
      </c>
      <c r="K19" s="19">
        <v>-2</v>
      </c>
      <c r="L19" s="19">
        <v>-2</v>
      </c>
      <c r="M19" s="19">
        <v>-2</v>
      </c>
      <c r="N19" s="19">
        <v>-2</v>
      </c>
      <c r="O19" s="19">
        <v>-1</v>
      </c>
      <c r="P19" s="19">
        <v>0</v>
      </c>
      <c r="Q19" s="19">
        <f t="shared" si="3"/>
        <v>-9</v>
      </c>
      <c r="R19" s="19">
        <v>12</v>
      </c>
      <c r="S19" s="19">
        <v>11</v>
      </c>
      <c r="T19" s="19">
        <f t="shared" si="4"/>
        <v>23</v>
      </c>
      <c r="U19" s="19">
        <f t="shared" si="5"/>
        <v>103.5</v>
      </c>
      <c r="V19" s="19">
        <f t="shared" si="6"/>
        <v>736.5</v>
      </c>
      <c r="W19" s="20">
        <f t="shared" si="7"/>
        <v>66.28499999999997</v>
      </c>
      <c r="X19" s="20">
        <f t="shared" si="8"/>
        <v>670.215</v>
      </c>
      <c r="Y19" s="21">
        <f t="shared" si="9"/>
        <v>61659.780000000006</v>
      </c>
      <c r="Z19" s="20">
        <f t="shared" si="10"/>
        <v>12331.955999999998</v>
      </c>
      <c r="AA19" s="21">
        <f t="shared" si="11"/>
        <v>49327.82400000001</v>
      </c>
      <c r="AB19" s="21">
        <f t="shared" si="12"/>
        <v>88162.82400000002</v>
      </c>
      <c r="AC19" s="19">
        <f t="shared" si="13"/>
        <v>881.6282400000002</v>
      </c>
      <c r="AD19" s="21">
        <f t="shared" si="14"/>
        <v>89044.45224000003</v>
      </c>
    </row>
    <row r="20" spans="1:30" ht="24.75" customHeight="1">
      <c r="A20" s="19" t="s">
        <v>246</v>
      </c>
      <c r="B20" s="19" t="s">
        <v>247</v>
      </c>
      <c r="C20" s="8" t="s">
        <v>264</v>
      </c>
      <c r="D20" s="19">
        <v>143.15</v>
      </c>
      <c r="E20" s="19">
        <v>120</v>
      </c>
      <c r="F20" s="19">
        <v>8</v>
      </c>
      <c r="G20" s="19">
        <f t="shared" si="0"/>
        <v>112</v>
      </c>
      <c r="H20" s="19">
        <f t="shared" si="1"/>
        <v>23.150000000000006</v>
      </c>
      <c r="I20" s="19">
        <v>900</v>
      </c>
      <c r="J20" s="19">
        <f t="shared" si="2"/>
        <v>20835.000000000004</v>
      </c>
      <c r="K20" s="19">
        <v>-2</v>
      </c>
      <c r="L20" s="19">
        <v>-2</v>
      </c>
      <c r="M20" s="19">
        <v>-2</v>
      </c>
      <c r="N20" s="19">
        <v>-2</v>
      </c>
      <c r="O20" s="19">
        <v>0</v>
      </c>
      <c r="P20" s="19">
        <v>0</v>
      </c>
      <c r="Q20" s="19">
        <f t="shared" si="3"/>
        <v>-8</v>
      </c>
      <c r="R20" s="19">
        <v>10</v>
      </c>
      <c r="S20" s="19">
        <v>9</v>
      </c>
      <c r="T20" s="19">
        <f t="shared" si="4"/>
        <v>19</v>
      </c>
      <c r="U20" s="19">
        <f t="shared" si="5"/>
        <v>85.5</v>
      </c>
      <c r="V20" s="19">
        <f t="shared" si="6"/>
        <v>754.5</v>
      </c>
      <c r="W20" s="20">
        <f t="shared" si="7"/>
        <v>60.360000000000014</v>
      </c>
      <c r="X20" s="20">
        <f t="shared" si="8"/>
        <v>694.14</v>
      </c>
      <c r="Y20" s="21">
        <f t="shared" si="9"/>
        <v>77743.68</v>
      </c>
      <c r="Z20" s="20">
        <f t="shared" si="10"/>
        <v>15548.735999999997</v>
      </c>
      <c r="AA20" s="21">
        <f t="shared" si="11"/>
        <v>62194.943999999996</v>
      </c>
      <c r="AB20" s="21">
        <f t="shared" si="12"/>
        <v>83029.944</v>
      </c>
      <c r="AC20" s="19">
        <f t="shared" si="13"/>
        <v>830.29944</v>
      </c>
      <c r="AD20" s="21">
        <f t="shared" si="14"/>
        <v>83860.24344</v>
      </c>
    </row>
    <row r="21" spans="1:30" ht="24.75" customHeight="1">
      <c r="A21" s="19" t="s">
        <v>248</v>
      </c>
      <c r="B21" s="19" t="s">
        <v>249</v>
      </c>
      <c r="C21" s="8" t="s">
        <v>264</v>
      </c>
      <c r="D21" s="19">
        <v>143.15</v>
      </c>
      <c r="E21" s="19">
        <v>100</v>
      </c>
      <c r="F21" s="19">
        <v>8</v>
      </c>
      <c r="G21" s="19">
        <f t="shared" si="0"/>
        <v>92</v>
      </c>
      <c r="H21" s="19">
        <f t="shared" si="1"/>
        <v>43.150000000000006</v>
      </c>
      <c r="I21" s="19">
        <v>850</v>
      </c>
      <c r="J21" s="19">
        <f t="shared" si="2"/>
        <v>36677.50000000001</v>
      </c>
      <c r="K21" s="19">
        <v>-2</v>
      </c>
      <c r="L21" s="19">
        <v>-2</v>
      </c>
      <c r="M21" s="19">
        <v>-6</v>
      </c>
      <c r="N21" s="19">
        <v>-2</v>
      </c>
      <c r="O21" s="19">
        <v>-1</v>
      </c>
      <c r="P21" s="19">
        <v>0</v>
      </c>
      <c r="Q21" s="19">
        <f t="shared" si="3"/>
        <v>-13</v>
      </c>
      <c r="R21" s="19">
        <v>23</v>
      </c>
      <c r="S21" s="19">
        <v>27</v>
      </c>
      <c r="T21" s="19">
        <f t="shared" si="4"/>
        <v>50</v>
      </c>
      <c r="U21" s="19">
        <f t="shared" si="5"/>
        <v>225</v>
      </c>
      <c r="V21" s="19">
        <f t="shared" si="6"/>
        <v>615</v>
      </c>
      <c r="W21" s="20">
        <f t="shared" si="7"/>
        <v>79.95000000000005</v>
      </c>
      <c r="X21" s="20">
        <f t="shared" si="8"/>
        <v>535.05</v>
      </c>
      <c r="Y21" s="21">
        <f t="shared" si="9"/>
        <v>49224.6</v>
      </c>
      <c r="Z21" s="20">
        <f t="shared" si="10"/>
        <v>9844.919999999998</v>
      </c>
      <c r="AA21" s="21">
        <f t="shared" si="11"/>
        <v>39379.68</v>
      </c>
      <c r="AB21" s="21">
        <f t="shared" si="12"/>
        <v>76057.18000000001</v>
      </c>
      <c r="AC21" s="19">
        <f t="shared" si="13"/>
        <v>760.5718</v>
      </c>
      <c r="AD21" s="21">
        <f t="shared" si="14"/>
        <v>76817.75180000001</v>
      </c>
    </row>
    <row r="22" spans="1:30" ht="24.75" customHeight="1">
      <c r="A22" s="19" t="s">
        <v>250</v>
      </c>
      <c r="B22" s="19" t="s">
        <v>251</v>
      </c>
      <c r="C22" s="8" t="s">
        <v>264</v>
      </c>
      <c r="D22" s="19">
        <v>143.15</v>
      </c>
      <c r="E22" s="19">
        <v>120</v>
      </c>
      <c r="F22" s="19">
        <v>8</v>
      </c>
      <c r="G22" s="19">
        <f t="shared" si="0"/>
        <v>112</v>
      </c>
      <c r="H22" s="19">
        <f t="shared" si="1"/>
        <v>23.150000000000006</v>
      </c>
      <c r="I22" s="19">
        <v>850</v>
      </c>
      <c r="J22" s="19">
        <f t="shared" si="2"/>
        <v>19677.500000000004</v>
      </c>
      <c r="K22" s="19">
        <v>-2</v>
      </c>
      <c r="L22" s="19">
        <v>-2</v>
      </c>
      <c r="M22" s="19">
        <v>-6</v>
      </c>
      <c r="N22" s="19">
        <v>-2</v>
      </c>
      <c r="O22" s="19">
        <v>0</v>
      </c>
      <c r="P22" s="19">
        <v>0</v>
      </c>
      <c r="Q22" s="19">
        <f t="shared" si="3"/>
        <v>-12</v>
      </c>
      <c r="R22" s="19">
        <v>18</v>
      </c>
      <c r="S22" s="19">
        <v>17</v>
      </c>
      <c r="T22" s="19">
        <f t="shared" si="4"/>
        <v>35</v>
      </c>
      <c r="U22" s="19">
        <f t="shared" si="5"/>
        <v>157.5</v>
      </c>
      <c r="V22" s="19">
        <f t="shared" si="6"/>
        <v>682.5</v>
      </c>
      <c r="W22" s="20">
        <f t="shared" si="7"/>
        <v>81.89999999999998</v>
      </c>
      <c r="X22" s="20">
        <f t="shared" si="8"/>
        <v>600.6</v>
      </c>
      <c r="Y22" s="21">
        <f t="shared" si="9"/>
        <v>67267.2</v>
      </c>
      <c r="Z22" s="20">
        <f t="shared" si="10"/>
        <v>13453.439999999995</v>
      </c>
      <c r="AA22" s="21">
        <f t="shared" si="11"/>
        <v>53813.76</v>
      </c>
      <c r="AB22" s="21">
        <f t="shared" si="12"/>
        <v>73491.26000000001</v>
      </c>
      <c r="AC22" s="19">
        <f t="shared" si="13"/>
        <v>734.9126000000001</v>
      </c>
      <c r="AD22" s="21">
        <f t="shared" si="14"/>
        <v>74226.1726</v>
      </c>
    </row>
    <row r="23" spans="1:30" ht="24.75" customHeight="1">
      <c r="A23" s="19" t="s">
        <v>204</v>
      </c>
      <c r="B23" s="19" t="s">
        <v>205</v>
      </c>
      <c r="C23" s="8" t="s">
        <v>264</v>
      </c>
      <c r="D23" s="19">
        <v>143.15</v>
      </c>
      <c r="E23" s="19">
        <v>80</v>
      </c>
      <c r="F23" s="19">
        <v>8</v>
      </c>
      <c r="G23" s="19">
        <f>E23-F23</f>
        <v>72</v>
      </c>
      <c r="H23" s="19">
        <f>D23-E23</f>
        <v>63.150000000000006</v>
      </c>
      <c r="I23" s="19">
        <v>900</v>
      </c>
      <c r="J23" s="19">
        <f>H23*I23</f>
        <v>56835.00000000001</v>
      </c>
      <c r="K23" s="19">
        <v>-2</v>
      </c>
      <c r="L23" s="19">
        <v>-2</v>
      </c>
      <c r="M23" s="19">
        <v>-1</v>
      </c>
      <c r="N23" s="19">
        <v>-2</v>
      </c>
      <c r="O23" s="19">
        <v>0</v>
      </c>
      <c r="P23" s="19">
        <v>0</v>
      </c>
      <c r="Q23" s="19">
        <f>K23+L23+M23+N23+O23+P23</f>
        <v>-7</v>
      </c>
      <c r="R23" s="19">
        <v>5</v>
      </c>
      <c r="S23" s="19"/>
      <c r="T23" s="19">
        <f>R23+S23</f>
        <v>5</v>
      </c>
      <c r="U23" s="19">
        <f>4.5*T23</f>
        <v>22.5</v>
      </c>
      <c r="V23" s="19">
        <f>840-U23</f>
        <v>817.5</v>
      </c>
      <c r="W23" s="20">
        <f>V23-X23</f>
        <v>57.22500000000002</v>
      </c>
      <c r="X23" s="20">
        <f>V23*(1+Q23%)</f>
        <v>760.275</v>
      </c>
      <c r="Y23" s="21">
        <f>X23*G23</f>
        <v>54739.799999999996</v>
      </c>
      <c r="Z23" s="20"/>
      <c r="AA23" s="21"/>
      <c r="AB23" s="21">
        <f>J23+Y23</f>
        <v>111574.8</v>
      </c>
      <c r="AC23" s="19">
        <f>AB23*0.01</f>
        <v>1115.748</v>
      </c>
      <c r="AD23" s="21">
        <f>AB23+AC23</f>
        <v>112690.54800000001</v>
      </c>
    </row>
    <row r="24" spans="1:30" ht="24.75" customHeight="1">
      <c r="A24" s="19" t="s">
        <v>210</v>
      </c>
      <c r="B24" s="19" t="s">
        <v>211</v>
      </c>
      <c r="C24" s="8" t="s">
        <v>264</v>
      </c>
      <c r="D24" s="19">
        <v>143.15</v>
      </c>
      <c r="E24" s="19">
        <v>100</v>
      </c>
      <c r="F24" s="19">
        <v>8</v>
      </c>
      <c r="G24" s="19">
        <f>E24-F24</f>
        <v>92</v>
      </c>
      <c r="H24" s="19">
        <f>D24-E24</f>
        <v>43.150000000000006</v>
      </c>
      <c r="I24" s="19">
        <v>1050</v>
      </c>
      <c r="J24" s="19">
        <f>H24*I24</f>
        <v>45307.50000000001</v>
      </c>
      <c r="K24" s="19">
        <v>-2</v>
      </c>
      <c r="L24" s="19">
        <v>-2</v>
      </c>
      <c r="M24" s="19">
        <v>0</v>
      </c>
      <c r="N24" s="19">
        <v>-2</v>
      </c>
      <c r="O24" s="19">
        <v>-2</v>
      </c>
      <c r="P24" s="19">
        <v>0</v>
      </c>
      <c r="Q24" s="19">
        <f>K24+L24+M24+N24+O24+P24</f>
        <v>-8</v>
      </c>
      <c r="R24" s="19">
        <v>13</v>
      </c>
      <c r="S24" s="19">
        <v>13</v>
      </c>
      <c r="T24" s="19">
        <f>R24+S24</f>
        <v>26</v>
      </c>
      <c r="U24" s="19">
        <f>4.5*T24</f>
        <v>117</v>
      </c>
      <c r="V24" s="19">
        <f>840-U24</f>
        <v>723</v>
      </c>
      <c r="W24" s="20">
        <f>V24-X24</f>
        <v>57.83999999999992</v>
      </c>
      <c r="X24" s="20">
        <f>V24*(1+Q24%)</f>
        <v>665.1600000000001</v>
      </c>
      <c r="Y24" s="21">
        <f>X24*G24</f>
        <v>61194.72000000001</v>
      </c>
      <c r="Z24" s="20"/>
      <c r="AA24" s="21"/>
      <c r="AB24" s="21">
        <f>J24+Y24</f>
        <v>106502.22000000002</v>
      </c>
      <c r="AC24" s="19">
        <f>AB24*0.01</f>
        <v>1065.0222</v>
      </c>
      <c r="AD24" s="21">
        <f>AB24+AC24</f>
        <v>107567.24220000002</v>
      </c>
    </row>
    <row r="25" spans="1:30" ht="24.75" customHeight="1">
      <c r="A25" s="19" t="s">
        <v>220</v>
      </c>
      <c r="B25" s="19" t="s">
        <v>221</v>
      </c>
      <c r="C25" s="8" t="s">
        <v>264</v>
      </c>
      <c r="D25" s="19">
        <v>143.15</v>
      </c>
      <c r="E25" s="19">
        <v>100</v>
      </c>
      <c r="F25" s="19">
        <v>8</v>
      </c>
      <c r="G25" s="19">
        <f>E25-F25</f>
        <v>92</v>
      </c>
      <c r="H25" s="19">
        <f>D25-E25</f>
        <v>43.150000000000006</v>
      </c>
      <c r="I25" s="19">
        <v>900</v>
      </c>
      <c r="J25" s="19">
        <f>H25*I25</f>
        <v>38835.00000000001</v>
      </c>
      <c r="K25" s="19">
        <v>-2</v>
      </c>
      <c r="L25" s="19">
        <v>-2</v>
      </c>
      <c r="M25" s="19">
        <v>-2</v>
      </c>
      <c r="N25" s="19">
        <v>-2</v>
      </c>
      <c r="O25" s="19">
        <v>0</v>
      </c>
      <c r="P25" s="19">
        <v>0</v>
      </c>
      <c r="Q25" s="19">
        <f>K25+L25+M25+N25+O25+P25</f>
        <v>-8</v>
      </c>
      <c r="R25" s="19">
        <v>14</v>
      </c>
      <c r="S25" s="19">
        <v>14</v>
      </c>
      <c r="T25" s="19">
        <f>R25+S25</f>
        <v>28</v>
      </c>
      <c r="U25" s="19">
        <f>4.5*T25</f>
        <v>126</v>
      </c>
      <c r="V25" s="19">
        <f>840-U25</f>
        <v>714</v>
      </c>
      <c r="W25" s="20">
        <f>V25-X25</f>
        <v>57.120000000000005</v>
      </c>
      <c r="X25" s="20">
        <f>V25*(1+Q25%)</f>
        <v>656.88</v>
      </c>
      <c r="Y25" s="21">
        <f>X25*G25</f>
        <v>60432.96</v>
      </c>
      <c r="Z25" s="20"/>
      <c r="AA25" s="21"/>
      <c r="AB25" s="21">
        <f>J25+Y25</f>
        <v>99267.96</v>
      </c>
      <c r="AC25" s="19">
        <f>AB25*0.01</f>
        <v>992.6796</v>
      </c>
      <c r="AD25" s="21">
        <f>AB25+AC25</f>
        <v>100260.63960000001</v>
      </c>
    </row>
    <row r="26" spans="1:30" ht="24.75" customHeight="1">
      <c r="A26" s="19" t="s">
        <v>230</v>
      </c>
      <c r="B26" s="19" t="s">
        <v>231</v>
      </c>
      <c r="C26" s="8" t="s">
        <v>264</v>
      </c>
      <c r="D26" s="19">
        <v>143.15</v>
      </c>
      <c r="E26" s="19"/>
      <c r="F26" s="19"/>
      <c r="G26" s="19"/>
      <c r="H26" s="19">
        <v>143.15</v>
      </c>
      <c r="I26" s="19">
        <v>900</v>
      </c>
      <c r="J26" s="19">
        <f>H26*I26</f>
        <v>128835</v>
      </c>
      <c r="K26" s="19">
        <v>-2</v>
      </c>
      <c r="L26" s="19">
        <v>-2</v>
      </c>
      <c r="M26" s="19">
        <v>-1</v>
      </c>
      <c r="N26" s="19">
        <v>-2</v>
      </c>
      <c r="O26" s="19">
        <v>0</v>
      </c>
      <c r="P26" s="19">
        <v>0</v>
      </c>
      <c r="Q26" s="19">
        <f>K26+L26+M26+N26+O26+P26</f>
        <v>-7</v>
      </c>
      <c r="R26" s="19">
        <v>19</v>
      </c>
      <c r="S26" s="19">
        <v>15</v>
      </c>
      <c r="T26" s="19">
        <f>R26+S26</f>
        <v>34</v>
      </c>
      <c r="U26" s="19">
        <f>4.5*T26</f>
        <v>153</v>
      </c>
      <c r="V26" s="19">
        <f>840-U26</f>
        <v>687</v>
      </c>
      <c r="W26" s="20">
        <f>V26-X26</f>
        <v>48.09000000000003</v>
      </c>
      <c r="X26" s="20">
        <f>V26*(1+Q26%)</f>
        <v>638.91</v>
      </c>
      <c r="Y26" s="21"/>
      <c r="Z26" s="20"/>
      <c r="AA26" s="21"/>
      <c r="AB26" s="21">
        <f>J26+Y26</f>
        <v>128835</v>
      </c>
      <c r="AC26" s="19">
        <f>AB26*0.01</f>
        <v>1288.3500000000001</v>
      </c>
      <c r="AD26" s="21">
        <f>AB26+AC26</f>
        <v>130123.35</v>
      </c>
    </row>
  </sheetData>
  <mergeCells count="1">
    <mergeCell ref="A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2007-07-18T09:36:16Z</dcterms:modified>
  <cp:category/>
  <cp:version/>
  <cp:contentType/>
  <cp:contentStatus/>
</cp:coreProperties>
</file>